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tka/Documents/"/>
    </mc:Choice>
  </mc:AlternateContent>
  <bookViews>
    <workbookView xWindow="3040" yWindow="460" windowWidth="25760" windowHeight="174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5" i="1"/>
  <c r="A46" i="1"/>
  <c r="A48" i="1"/>
  <c r="A49" i="1"/>
  <c r="A54" i="1"/>
  <c r="A55" i="1"/>
  <c r="A60" i="1"/>
  <c r="A61" i="1"/>
  <c r="A63" i="1"/>
  <c r="A66" i="1"/>
  <c r="A68" i="1"/>
  <c r="A69" i="1"/>
  <c r="A72" i="1"/>
  <c r="A75" i="1"/>
  <c r="A76" i="1"/>
  <c r="A77" i="1"/>
  <c r="A79" i="1"/>
  <c r="A92" i="1"/>
  <c r="A93" i="1"/>
  <c r="A94" i="1"/>
  <c r="A98" i="1"/>
  <c r="A101" i="1"/>
  <c r="A102" i="1"/>
  <c r="A104" i="1"/>
  <c r="A105" i="1"/>
  <c r="A106" i="1"/>
  <c r="A107" i="1"/>
  <c r="A112" i="1"/>
  <c r="A113" i="1"/>
  <c r="A120" i="1"/>
  <c r="A121" i="1"/>
  <c r="A128" i="1"/>
  <c r="A129" i="1"/>
  <c r="B121" i="1"/>
  <c r="B113" i="1"/>
  <c r="B107" i="1"/>
  <c r="B93" i="1"/>
  <c r="E94" i="1"/>
  <c r="E96" i="1"/>
  <c r="E98" i="1"/>
  <c r="E101" i="1"/>
  <c r="E102" i="1"/>
  <c r="E103" i="1"/>
  <c r="A96" i="1"/>
  <c r="B77" i="1"/>
  <c r="E78" i="1"/>
  <c r="E79" i="1"/>
  <c r="E82" i="1"/>
  <c r="E83" i="1"/>
  <c r="E63" i="1"/>
  <c r="E65" i="1"/>
  <c r="E66" i="1"/>
  <c r="E68" i="1"/>
  <c r="E69" i="1"/>
  <c r="E71" i="1"/>
  <c r="E72" i="1"/>
  <c r="E74" i="1"/>
  <c r="E75" i="1"/>
  <c r="B61" i="1"/>
  <c r="B55" i="1"/>
  <c r="B49" i="1"/>
  <c r="E53" i="1"/>
  <c r="E50" i="1"/>
  <c r="B38" i="1"/>
  <c r="A47" i="1"/>
  <c r="E39" i="1"/>
  <c r="E41" i="1"/>
  <c r="E42" i="1"/>
  <c r="E45" i="1"/>
  <c r="E46" i="1"/>
  <c r="B9" i="1"/>
  <c r="A9" i="1"/>
  <c r="E9" i="1"/>
  <c r="E10" i="1"/>
  <c r="E11" i="1"/>
  <c r="E13" i="1"/>
  <c r="E14" i="1"/>
  <c r="E16" i="1"/>
  <c r="E17" i="1"/>
  <c r="E21" i="1"/>
  <c r="E22" i="1"/>
  <c r="E24" i="1"/>
  <c r="E26" i="1"/>
  <c r="E28" i="1"/>
  <c r="E29" i="1"/>
  <c r="E31" i="1"/>
  <c r="E32" i="1"/>
  <c r="E34" i="1"/>
  <c r="E35" i="1"/>
</calcChain>
</file>

<file path=xl/sharedStrings.xml><?xml version="1.0" encoding="utf-8"?>
<sst xmlns="http://schemas.openxmlformats.org/spreadsheetml/2006/main" count="221" uniqueCount="191">
  <si>
    <t>date</t>
  </si>
  <si>
    <t>Hotel</t>
  </si>
  <si>
    <t>Obidos</t>
  </si>
  <si>
    <t>Total Kms</t>
  </si>
  <si>
    <t>Coimbra</t>
  </si>
  <si>
    <t>Guimaraes</t>
  </si>
  <si>
    <t>Visite</t>
  </si>
  <si>
    <t>Evora</t>
  </si>
  <si>
    <t>Mertola</t>
  </si>
  <si>
    <t>Vert Michelin (joli route)</t>
  </si>
  <si>
    <t>km</t>
  </si>
  <si>
    <t>Passadiços do Paiva</t>
  </si>
  <si>
    <t>Depart Passadiços do Paiva</t>
  </si>
  <si>
    <t>Hours</t>
  </si>
  <si>
    <t xml:space="preserve">Daily Distance </t>
  </si>
  <si>
    <t>Details</t>
  </si>
  <si>
    <t>Links</t>
  </si>
  <si>
    <t>0</t>
  </si>
  <si>
    <t>UA168 10:25</t>
  </si>
  <si>
    <t xml:space="preserve">Slawek and Jola's arrival </t>
  </si>
  <si>
    <t>EZY1445 11:55 T1</t>
  </si>
  <si>
    <t xml:space="preserve">Lisbon Airport </t>
  </si>
  <si>
    <t xml:space="preserve">Hotel </t>
  </si>
  <si>
    <t>Visit in Lisbon</t>
  </si>
  <si>
    <t>Travel to Porto</t>
  </si>
  <si>
    <t>7:00:00 AM</t>
  </si>
  <si>
    <t>Meeting with others in Lisbon</t>
  </si>
  <si>
    <t>Leaving Lisbon for Porto</t>
  </si>
  <si>
    <t>Location</t>
  </si>
  <si>
    <t>Lisbon</t>
  </si>
  <si>
    <t>Lisbon - Porto</t>
  </si>
  <si>
    <t>Porto</t>
  </si>
  <si>
    <t>Visiting Porto</t>
  </si>
  <si>
    <t>Duoro</t>
  </si>
  <si>
    <t>Visit Obidos</t>
  </si>
  <si>
    <t>Leaving Obidos</t>
  </si>
  <si>
    <t>Arrive at Coimbra</t>
  </si>
  <si>
    <t>Leaving Coimbra</t>
  </si>
  <si>
    <t>Lagos</t>
  </si>
  <si>
    <t>Lagos - Lisbon</t>
  </si>
  <si>
    <t>UA65</t>
  </si>
  <si>
    <t>15:10:00 AM</t>
  </si>
  <si>
    <t>EZY1446</t>
  </si>
  <si>
    <t>Route Lisbon-Porto</t>
  </si>
  <si>
    <t>Arrive at Santarem</t>
  </si>
  <si>
    <t>Route Lisbon - Santarem</t>
  </si>
  <si>
    <t>Car Rental Pickup at Sixt Lisbon  Airport</t>
  </si>
  <si>
    <t>we all can go by taxi to pick up location and start driving from there ?</t>
  </si>
  <si>
    <t>Leaving Santarem for Obidos</t>
  </si>
  <si>
    <t>Arrive at Obidos</t>
  </si>
  <si>
    <t>Medival old city tour 0.5 hr</t>
  </si>
  <si>
    <t>Arrive at Peniche</t>
  </si>
  <si>
    <t>30 min drive Obidos - Peniche</t>
  </si>
  <si>
    <t>Boat trip to the Berlenga Island</t>
  </si>
  <si>
    <t>Return from the Island</t>
  </si>
  <si>
    <t>Leaving Peniche for Alcobaca</t>
  </si>
  <si>
    <t xml:space="preserve">Visiting Cathedral </t>
  </si>
  <si>
    <t>1hr</t>
  </si>
  <si>
    <t>Leaving Alcobaca</t>
  </si>
  <si>
    <t>Arriving at  Batalha</t>
  </si>
  <si>
    <t>35min drive 20km</t>
  </si>
  <si>
    <t>1hr visit</t>
  </si>
  <si>
    <t>Leaving Batalha</t>
  </si>
  <si>
    <t>Arriving at  Tomar</t>
  </si>
  <si>
    <t>Leaving Tomar</t>
  </si>
  <si>
    <t>** Michelin</t>
  </si>
  <si>
    <t>*** Michelin</t>
  </si>
  <si>
    <t>Arrival at the Airbnb in Porto</t>
  </si>
  <si>
    <t>Visit  Coimbra - Cathedral  and Bibliotheque Joanina</t>
  </si>
  <si>
    <t>Frank's and Carol's arrival</t>
  </si>
  <si>
    <t>Visit Old Town in Santarem</t>
  </si>
  <si>
    <t>Island Berlenga</t>
  </si>
  <si>
    <t xml:space="preserve">Santarem </t>
  </si>
  <si>
    <t xml:space="preserve">no time for the boat trip - 0.5 hr walk in town only </t>
  </si>
  <si>
    <t>Arriving at Alcobaca</t>
  </si>
  <si>
    <t>LUNCH - Alcobaca or elsewhere along the way</t>
  </si>
  <si>
    <t>Batalha Monastery</t>
  </si>
  <si>
    <t>Tomar - Monastery</t>
  </si>
  <si>
    <t>Visiting Monastery</t>
  </si>
  <si>
    <t>Santarem</t>
  </si>
  <si>
    <t xml:space="preserve">Visit Peniche </t>
  </si>
  <si>
    <t>0.5 hr</t>
  </si>
  <si>
    <t>Peniche</t>
  </si>
  <si>
    <t>Alcobaca Monastery</t>
  </si>
  <si>
    <t xml:space="preserve">Airbnb in Porto </t>
  </si>
  <si>
    <t>2 nights</t>
  </si>
  <si>
    <t>315</t>
  </si>
  <si>
    <t>Leaving Porto</t>
  </si>
  <si>
    <t>Casa do Vale</t>
  </si>
  <si>
    <t>3 nights in Duoro</t>
  </si>
  <si>
    <t>Duoro-Evora</t>
  </si>
  <si>
    <t>Arrive at Braga</t>
  </si>
  <si>
    <t>Visit Braga</t>
  </si>
  <si>
    <t xml:space="preserve">Leaving Braga </t>
  </si>
  <si>
    <t xml:space="preserve">Braga Town </t>
  </si>
  <si>
    <t xml:space="preserve">Arriving at Guimaraes </t>
  </si>
  <si>
    <t xml:space="preserve">Visiting Guimaraes </t>
  </si>
  <si>
    <t xml:space="preserve">Leaving Guimaraes </t>
  </si>
  <si>
    <t>Arriving at Airbnb</t>
  </si>
  <si>
    <t xml:space="preserve">Lunch </t>
  </si>
  <si>
    <t xml:space="preserve">Visiting vinyards and winetasting </t>
  </si>
  <si>
    <t>Drive from the Airbnb to the train station in Peso da Regua</t>
  </si>
  <si>
    <t>Lunch  in vinyards</t>
  </si>
  <si>
    <t>Boat trip from Pinhao to Peso da Regua</t>
  </si>
  <si>
    <t>Back at Peso da Regua</t>
  </si>
  <si>
    <t xml:space="preserve">Wine tasting </t>
  </si>
  <si>
    <t>Porto - Duoro</t>
  </si>
  <si>
    <t>Train ride to Pinhao (or near)  along Duoro river</t>
  </si>
  <si>
    <t xml:space="preserve">Visiting Vinyards and winetasting </t>
  </si>
  <si>
    <t>Casa Girbal</t>
  </si>
  <si>
    <t xml:space="preserve">Evora </t>
  </si>
  <si>
    <t>Evora - Lagos</t>
  </si>
  <si>
    <t>Driving to Spain along Duoro river</t>
  </si>
  <si>
    <t>Night in Duoro Casa do Vale</t>
  </si>
  <si>
    <t>Leaving Duoro</t>
  </si>
  <si>
    <t>Arriving at Evora near Azaruja</t>
  </si>
  <si>
    <t xml:space="preserve">Two roads possible East and West </t>
  </si>
  <si>
    <t>If West road taken it is possible to visit Santarem, Coimbra , Tomar</t>
  </si>
  <si>
    <t>If East road taken then we have nature and one natural Park</t>
  </si>
  <si>
    <t>Possible roads</t>
  </si>
  <si>
    <t>Paiva Walkways (may be)</t>
  </si>
  <si>
    <t>Visiting Monastery at Tomar</t>
  </si>
  <si>
    <t>Arriving at Santarem</t>
  </si>
  <si>
    <t>Visiting Old Town at Santarem</t>
  </si>
  <si>
    <t>Duoro - Coimbra</t>
  </si>
  <si>
    <t>Arriving at  Coimbra</t>
  </si>
  <si>
    <t>Visiting  Coimbra - Cathedral  and Bibliotheque Joanina</t>
  </si>
  <si>
    <t>Arriving at Tomar</t>
  </si>
  <si>
    <t>Leaving  Tomar for Praia do Ribatejo</t>
  </si>
  <si>
    <t xml:space="preserve">Arriving at the castle </t>
  </si>
  <si>
    <t>Leaving Praia do Ribatejo for Santarem</t>
  </si>
  <si>
    <t>Leaving Santarem for Evora</t>
  </si>
  <si>
    <t>whole road</t>
  </si>
  <si>
    <t xml:space="preserve">Visiting Praia do Ribatejo - Armourol castle </t>
  </si>
  <si>
    <t>Visiting the Evora region</t>
  </si>
  <si>
    <t xml:space="preserve">Leaving for Estremoz </t>
  </si>
  <si>
    <t>Visiting the Evoramonte castle</t>
  </si>
  <si>
    <t xml:space="preserve">Arriving at Estremoz </t>
  </si>
  <si>
    <t>Leaving for Redondo Cork Tree Forest</t>
  </si>
  <si>
    <t xml:space="preserve">Arriving at Redondo </t>
  </si>
  <si>
    <t>Tour of the forest and Lunch provided by the tour organizers?</t>
  </si>
  <si>
    <t>14:00:00 PM</t>
  </si>
  <si>
    <t xml:space="preserve">Visiting Vinyards near Evora </t>
  </si>
  <si>
    <t xml:space="preserve">Evora tour </t>
  </si>
  <si>
    <t xml:space="preserve">Leaving Evora for Lagos </t>
  </si>
  <si>
    <t>Beautiful house near Lagos</t>
  </si>
  <si>
    <t>Monsaraz</t>
  </si>
  <si>
    <t>**Michelin</t>
  </si>
  <si>
    <t>Visiting Monsaraz</t>
  </si>
  <si>
    <t>Arriving at Monsaraz</t>
  </si>
  <si>
    <t>Leaving for Tavira</t>
  </si>
  <si>
    <t>Arriving at Tavira</t>
  </si>
  <si>
    <t>Visiting Tavira and lunch at the sea side</t>
  </si>
  <si>
    <t>Leaving for Faro</t>
  </si>
  <si>
    <t>Arriving at Faro</t>
  </si>
  <si>
    <t>Visiting Faro</t>
  </si>
  <si>
    <t>Leaving for Lagos</t>
  </si>
  <si>
    <t xml:space="preserve">Arriving at Lagos </t>
  </si>
  <si>
    <t xml:space="preserve">3 nights </t>
  </si>
  <si>
    <t xml:space="preserve">Visiting the west coast </t>
  </si>
  <si>
    <t>Sagres</t>
  </si>
  <si>
    <t xml:space="preserve">Cap de Sao Vincente </t>
  </si>
  <si>
    <t>Cacela Velha</t>
  </si>
  <si>
    <t>Good restaurant for dinner at sunset in the park</t>
  </si>
  <si>
    <t>* Michelin</t>
  </si>
  <si>
    <t>Sagres Park</t>
  </si>
  <si>
    <t>capde sao vincente</t>
  </si>
  <si>
    <t xml:space="preserve">Visiting West coast </t>
  </si>
  <si>
    <t xml:space="preserve">Praia do Amado scenic point  </t>
  </si>
  <si>
    <t>Visiting the park on the Atlantic coast</t>
  </si>
  <si>
    <t>Leaving for LISBON</t>
  </si>
  <si>
    <t xml:space="preserve">Along the South Coast: Almancil: Eglise Sao Lourenco </t>
  </si>
  <si>
    <t>Carvoeiro - Algar Seco</t>
  </si>
  <si>
    <t>Algar Seco near Carvoeiro</t>
  </si>
  <si>
    <t>Arriving at Lisboa</t>
  </si>
  <si>
    <t>Palais des Duc</t>
  </si>
  <si>
    <t xml:space="preserve">Ancien Couvent de la Conceptions  in Beja </t>
  </si>
  <si>
    <t xml:space="preserve">Beja - Couvent </t>
  </si>
  <si>
    <t xml:space="preserve">Cathedral in Evora </t>
  </si>
  <si>
    <t>Cathedral in Evora</t>
  </si>
  <si>
    <t>Marvas Promenade on the Hill Top town</t>
  </si>
  <si>
    <t>Marvas</t>
  </si>
  <si>
    <t xml:space="preserve">Elvas - Ramparts of the old city </t>
  </si>
  <si>
    <t>Elvas</t>
  </si>
  <si>
    <t>Car drop off  at Lisbon Airport</t>
  </si>
  <si>
    <t>HAPPY RETURN</t>
  </si>
  <si>
    <t>Links:</t>
  </si>
  <si>
    <t xml:space="preserve">Frank's Web site </t>
  </si>
  <si>
    <t>pbarp</t>
  </si>
  <si>
    <t>Frank and Carol's Hotel</t>
  </si>
  <si>
    <t>Slawek and Jola's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</si>
</sst>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/>
      <name val="Calibri (Body)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3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left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3" fontId="0" fillId="4" borderId="8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49" fontId="0" fillId="4" borderId="16" xfId="0" applyNumberFormat="1" applyFill="1" applyBorder="1" applyAlignment="1">
      <alignment horizontal="left" vertical="center" wrapText="1"/>
    </xf>
    <xf numFmtId="49" fontId="0" fillId="4" borderId="13" xfId="0" applyNumberForma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left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5" fontId="0" fillId="3" borderId="16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left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/>
    <xf numFmtId="0" fontId="1" fillId="0" borderId="0" xfId="1"/>
    <xf numFmtId="49" fontId="1" fillId="4" borderId="16" xfId="1" applyNumberFormat="1" applyFill="1" applyBorder="1" applyAlignment="1">
      <alignment horizontal="left" vertical="center" wrapText="1"/>
    </xf>
    <xf numFmtId="49" fontId="1" fillId="4" borderId="1" xfId="1" applyNumberFormat="1" applyFill="1" applyBorder="1" applyAlignment="1">
      <alignment horizontal="left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49" fontId="1" fillId="3" borderId="9" xfId="1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49" fontId="0" fillId="5" borderId="21" xfId="0" applyNumberFormat="1" applyFill="1" applyBorder="1" applyAlignment="1">
      <alignment horizontal="center" vertical="center" wrapText="1"/>
    </xf>
    <xf numFmtId="49" fontId="0" fillId="5" borderId="22" xfId="0" applyNumberFormat="1" applyFill="1" applyBorder="1" applyAlignment="1">
      <alignment horizontal="center" vertical="center" wrapText="1"/>
    </xf>
    <xf numFmtId="49" fontId="0" fillId="5" borderId="2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7" borderId="21" xfId="0" applyNumberFormat="1" applyFont="1" applyFill="1" applyBorder="1" applyAlignment="1">
      <alignment horizontal="center" vertical="center" wrapText="1"/>
    </xf>
    <xf numFmtId="49" fontId="2" fillId="7" borderId="22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49" fontId="0" fillId="5" borderId="27" xfId="0" applyNumberFormat="1" applyFill="1" applyBorder="1" applyAlignment="1">
      <alignment horizontal="center" vertical="center" wrapText="1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 wrapText="1"/>
    </xf>
    <xf numFmtId="49" fontId="1" fillId="5" borderId="20" xfId="1" applyNumberFormat="1" applyFill="1" applyBorder="1" applyAlignment="1">
      <alignment horizontal="center" vertical="center" wrapText="1"/>
    </xf>
    <xf numFmtId="49" fontId="1" fillId="5" borderId="7" xfId="1" applyNumberFormat="1" applyFill="1" applyBorder="1" applyAlignment="1">
      <alignment horizontal="center" vertical="center" wrapText="1"/>
    </xf>
    <xf numFmtId="49" fontId="1" fillId="5" borderId="12" xfId="1" applyNumberForma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3" fontId="2" fillId="9" borderId="24" xfId="0" applyNumberFormat="1" applyFont="1" applyFill="1" applyBorder="1" applyAlignment="1">
      <alignment horizontal="center" vertical="center" wrapText="1"/>
    </xf>
    <xf numFmtId="3" fontId="0" fillId="0" borderId="28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left" vertical="center" wrapText="1"/>
    </xf>
    <xf numFmtId="49" fontId="0" fillId="0" borderId="33" xfId="0" applyNumberFormat="1" applyBorder="1" applyAlignment="1">
      <alignment horizontal="center" vertical="center" wrapText="1"/>
    </xf>
    <xf numFmtId="3" fontId="2" fillId="8" borderId="3" xfId="0" applyNumberFormat="1" applyFont="1" applyFill="1" applyBorder="1" applyAlignment="1">
      <alignment horizontal="center" vertical="center" wrapText="1"/>
    </xf>
    <xf numFmtId="3" fontId="2" fillId="8" borderId="14" xfId="0" applyNumberFormat="1" applyFont="1" applyFill="1" applyBorder="1" applyAlignment="1">
      <alignment horizontal="center" vertical="center" wrapText="1"/>
    </xf>
    <xf numFmtId="3" fontId="2" fillId="8" borderId="17" xfId="0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3" fontId="2" fillId="9" borderId="25" xfId="0" applyNumberFormat="1" applyFont="1" applyFill="1" applyBorder="1" applyAlignment="1">
      <alignment horizontal="center" vertical="center" wrapText="1"/>
    </xf>
    <xf numFmtId="3" fontId="2" fillId="8" borderId="26" xfId="0" applyNumberFormat="1" applyFont="1" applyFill="1" applyBorder="1" applyAlignment="1">
      <alignment horizontal="center" vertical="center" wrapText="1"/>
    </xf>
    <xf numFmtId="3" fontId="2" fillId="8" borderId="25" xfId="0" applyNumberFormat="1" applyFont="1" applyFill="1" applyBorder="1" applyAlignment="1">
      <alignment horizontal="center" vertical="center" wrapText="1"/>
    </xf>
    <xf numFmtId="3" fontId="2" fillId="9" borderId="26" xfId="0" applyNumberFormat="1" applyFont="1" applyFill="1" applyBorder="1" applyAlignment="1">
      <alignment horizontal="center" vertical="center" wrapText="1"/>
    </xf>
    <xf numFmtId="3" fontId="2" fillId="9" borderId="17" xfId="0" applyNumberFormat="1" applyFon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49" fontId="1" fillId="3" borderId="9" xfId="1" applyNumberFormat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4" borderId="7" xfId="1" applyNumberFormat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49" fontId="1" fillId="4" borderId="9" xfId="1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49" fontId="1" fillId="3" borderId="7" xfId="1" applyNumberFormat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49" fontId="1" fillId="3" borderId="13" xfId="1" applyNumberForma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 vertical="center" wrapText="1"/>
    </xf>
    <xf numFmtId="0" fontId="1" fillId="0" borderId="0" xfId="1" applyFill="1"/>
    <xf numFmtId="49" fontId="3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1" fillId="4" borderId="18" xfId="1" applyNumberFormat="1" applyFill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9" fontId="0" fillId="4" borderId="13" xfId="1" applyNumberFormat="1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165" fontId="2" fillId="9" borderId="36" xfId="0" applyNumberFormat="1" applyFont="1" applyFill="1" applyBorder="1" applyAlignment="1">
      <alignment horizontal="center" vertical="center" wrapText="1"/>
    </xf>
    <xf numFmtId="49" fontId="2" fillId="9" borderId="36" xfId="0" applyNumberFormat="1" applyFont="1" applyFill="1" applyBorder="1" applyAlignment="1">
      <alignment horizontal="left" vertical="center" wrapText="1"/>
    </xf>
    <xf numFmtId="3" fontId="2" fillId="9" borderId="37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5" fontId="2" fillId="9" borderId="39" xfId="0" applyNumberFormat="1" applyFont="1" applyFill="1" applyBorder="1" applyAlignment="1">
      <alignment horizontal="center" vertical="center" wrapText="1"/>
    </xf>
    <xf numFmtId="49" fontId="2" fillId="9" borderId="39" xfId="0" applyNumberFormat="1" applyFont="1" applyFill="1" applyBorder="1" applyAlignment="1">
      <alignment horizontal="left" vertical="center" wrapText="1"/>
    </xf>
    <xf numFmtId="49" fontId="1" fillId="9" borderId="40" xfId="1" applyNumberFormat="1" applyFill="1" applyBorder="1" applyAlignment="1">
      <alignment horizontal="center" vertical="center" wrapText="1"/>
    </xf>
    <xf numFmtId="3" fontId="2" fillId="9" borderId="34" xfId="0" applyNumberFormat="1" applyFont="1" applyFill="1" applyBorder="1" applyAlignment="1">
      <alignment horizontal="center" vertical="center" wrapText="1"/>
    </xf>
    <xf numFmtId="165" fontId="2" fillId="9" borderId="38" xfId="0" applyNumberFormat="1" applyFont="1" applyFill="1" applyBorder="1" applyAlignment="1">
      <alignment horizontal="center" vertical="center" wrapText="1"/>
    </xf>
    <xf numFmtId="49" fontId="2" fillId="9" borderId="38" xfId="0" applyNumberFormat="1" applyFont="1" applyFill="1" applyBorder="1" applyAlignment="1">
      <alignment horizontal="left" vertical="center" wrapText="1"/>
    </xf>
    <xf numFmtId="49" fontId="2" fillId="9" borderId="41" xfId="0" applyNumberFormat="1" applyFont="1" applyFill="1" applyBorder="1" applyAlignment="1">
      <alignment horizontal="center" vertical="center" wrapText="1"/>
    </xf>
    <xf numFmtId="49" fontId="1" fillId="9" borderId="4" xfId="1" applyNumberFormat="1" applyFill="1" applyBorder="1" applyAlignment="1">
      <alignment horizontal="center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9" borderId="13" xfId="1" applyNumberFormat="1" applyFill="1" applyBorder="1" applyAlignment="1">
      <alignment horizontal="center" vertical="center" wrapText="1"/>
    </xf>
    <xf numFmtId="49" fontId="1" fillId="4" borderId="4" xfId="1" applyNumberFormat="1" applyFill="1" applyBorder="1" applyAlignment="1">
      <alignment vertical="center" wrapText="1"/>
    </xf>
    <xf numFmtId="0" fontId="1" fillId="4" borderId="18" xfId="1" applyFill="1" applyBorder="1" applyAlignment="1">
      <alignment vertical="center" wrapText="1"/>
    </xf>
    <xf numFmtId="49" fontId="1" fillId="9" borderId="38" xfId="1" applyNumberFormat="1" applyFill="1" applyBorder="1" applyAlignment="1">
      <alignment horizontal="left" vertical="center" wrapText="1"/>
    </xf>
    <xf numFmtId="49" fontId="1" fillId="9" borderId="41" xfId="1" applyNumberFormat="1" applyFill="1" applyBorder="1" applyAlignment="1">
      <alignment horizontal="center" vertical="center" wrapText="1"/>
    </xf>
    <xf numFmtId="49" fontId="5" fillId="9" borderId="39" xfId="0" applyNumberFormat="1" applyFont="1" applyFill="1" applyBorder="1" applyAlignment="1">
      <alignment horizontal="left" vertical="center" wrapText="1"/>
    </xf>
    <xf numFmtId="49" fontId="1" fillId="9" borderId="18" xfId="1" applyNumberFormat="1" applyFill="1" applyBorder="1" applyAlignment="1">
      <alignment horizontal="center" vertical="center" wrapText="1"/>
    </xf>
    <xf numFmtId="49" fontId="1" fillId="4" borderId="13" xfId="1" applyNumberFormat="1" applyFill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 wrapText="1"/>
    </xf>
    <xf numFmtId="49" fontId="1" fillId="4" borderId="35" xfId="1" applyNumberFormat="1" applyFill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1" fillId="3" borderId="13" xfId="1" applyFill="1" applyBorder="1" applyAlignment="1">
      <alignment vertical="center" wrapText="1"/>
    </xf>
    <xf numFmtId="0" fontId="1" fillId="3" borderId="35" xfId="1" applyFill="1" applyBorder="1" applyAlignment="1">
      <alignment vertical="center" wrapText="1"/>
    </xf>
    <xf numFmtId="0" fontId="6" fillId="0" borderId="0" xfId="1" applyFont="1"/>
    <xf numFmtId="3" fontId="1" fillId="0" borderId="0" xfId="1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airbnb.com/rooms/15261706" TargetMode="External"/><Relationship Id="rId21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22" Type="http://schemas.openxmlformats.org/officeDocument/2006/relationships/hyperlink" Target="https://www.google.fr/maps/dir/Peso+da+R%C3%A9gua,+Portugal/Coimbra,+Portugal/@40.5215841,-8.3643915,10.04z/data=!4m13!4m12!1m5!1m1!1s0xd3b52b27a104fe9:0xc441f6a1965dbc98!2m2!1d-7.7884809!2d41.1655901!1m5!1m1!1s0xd22f9144aacd16d:0x634564477b42a6b9" TargetMode="External"/><Relationship Id="rId23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24" Type="http://schemas.openxmlformats.org/officeDocument/2006/relationships/hyperlink" Target="https://www.google.fr/maps/dir/Peso+da+R&#233;gua,+Portugal/Azaruja,+S&#227;o+Bento+do+Mato,+Portugal/@39.9431834,-9.1261244,8z/data=!3m1!4b1!4m13!4m12!1m5!1m1!1s0xd3b52b27a104fe9:0xc441f6a1965dbc98!2m2!1d-7.7884809!2d41.1655901!1m5!1m1!1s0xd175f8b88c650f1:" TargetMode="External"/><Relationship Id="rId25" Type="http://schemas.openxmlformats.org/officeDocument/2006/relationships/hyperlink" Target="https://www.google.fr/maps/dir/Peso+da+R%C3%A9gua,+Portugal/Coimbra,+Portugal/Tomar,+Portugal/Praia+do+Ribatejo,+Portugal/Santarem,+Portugal/Azaruja,+S%C3%A3o+Bento+do+Mato,+Portugal/@39.8806883,-9.4038727,8z/am=t/data=!4m38!4m37!1m5!1m1!1s0xd3b52" TargetMode="External"/><Relationship Id="rId26" Type="http://schemas.openxmlformats.org/officeDocument/2006/relationships/hyperlink" Target="https://voyages.michelin.fr/europe/portugal/evora/evora" TargetMode="External"/><Relationship Id="rId27" Type="http://schemas.openxmlformats.org/officeDocument/2006/relationships/hyperlink" Target="https://www.airbnb.com/rooms/19262882" TargetMode="External"/><Relationship Id="rId28" Type="http://schemas.openxmlformats.org/officeDocument/2006/relationships/hyperlink" Target="https://voyages.michelin.fr/europe/portugal/evora/reguengos-de-monsaraz/monsaraz" TargetMode="External"/><Relationship Id="rId29" Type="http://schemas.openxmlformats.org/officeDocument/2006/relationships/hyperlink" Target="https://voyages.michelin.fr/europe/portugal/faro/vila-nova-de-cacela/cacela-velha" TargetMode="External"/><Relationship Id="rId1" Type="http://schemas.openxmlformats.org/officeDocument/2006/relationships/hyperlink" Target="https://fr.wikiloc.com/wikiloc/view.do?id=10139430" TargetMode="External"/><Relationship Id="rId2" Type="http://schemas.openxmlformats.org/officeDocument/2006/relationships/hyperlink" Target="https://voyages.michelin.fr/europe/portugal/beja/mertola" TargetMode="External"/><Relationship Id="rId3" Type="http://schemas.openxmlformats.org/officeDocument/2006/relationships/hyperlink" Target="http://www.lisbon-airport.com/" TargetMode="External"/><Relationship Id="rId4" Type="http://schemas.openxmlformats.org/officeDocument/2006/relationships/hyperlink" Target="http://www.lisbon-airport.com/" TargetMode="External"/><Relationship Id="rId5" Type="http://schemas.openxmlformats.org/officeDocument/2006/relationships/hyperlink" Target="http://www.obidosportugalguide.com/obidos-portugal-guide-touristique-fr.html" TargetMode="External"/><Relationship Id="rId30" Type="http://schemas.openxmlformats.org/officeDocument/2006/relationships/hyperlink" Target="https://voyages.michelin.fr/europe/portugal/faro/vila-do-bispo/pointe-de-sagres" TargetMode="External"/><Relationship Id="rId31" Type="http://schemas.openxmlformats.org/officeDocument/2006/relationships/hyperlink" Target="https://voyages.michelin.fr/europe/portugal/faro/praia-de-cabanas/cap-de-sao-vicente" TargetMode="External"/><Relationship Id="rId32" Type="http://schemas.openxmlformats.org/officeDocument/2006/relationships/hyperlink" Target="https://voyages.michelin.fr/europe/portugal/faro/lagoa/algar-seco" TargetMode="External"/><Relationship Id="rId9" Type="http://schemas.openxmlformats.org/officeDocument/2006/relationships/hyperlink" Target="https://voyages.michelin.fr/europe/portugal/leiria/ilha-berlenga" TargetMode="External"/><Relationship Id="rId6" Type="http://schemas.openxmlformats.org/officeDocument/2006/relationships/hyperlink" Target="https://voyages.michelin.fr/europe/portugal/coimbra/coimbra" TargetMode="External"/><Relationship Id="rId7" Type="http://schemas.openxmlformats.org/officeDocument/2006/relationships/hyperlink" Target="https://www.google.fr/maps/dir/Lisbonne,+Portugal/Porto,+Portugal/@41.0296199,-8.6387375,10.42z/data=!4m49!4m48!1m40!1m1!1s0xd19331a61e4f33b:0x400ebbde49036d0!2m2!1d-9.1393366!2d38.7222524!3m4!1m2!1d-9.3599656!2d38.7858014!3s0xd1ed00415c3a29d:0xdf" TargetMode="External"/><Relationship Id="rId8" Type="http://schemas.openxmlformats.org/officeDocument/2006/relationships/hyperlink" Target="https://www.google.fr/maps/dir/Lisbon,+Portugal/Santarem,+Portugal/@39.0428016,-9.1776399,10z/data=!4m13!4m12!1m5!1m1!1s0xd19331a61e4f33b:0x400ebbde49036d0!2m2!1d-9.1393366!2d38.7222524!1m5!1m1!1s0xd18ee72488ed79b:0xf406add6a8d99d92!2m2!1d-8.68601" TargetMode="External"/><Relationship Id="rId33" Type="http://schemas.openxmlformats.org/officeDocument/2006/relationships/hyperlink" Target="https://voyages.michelin.fr/europe/portugal/evora/vila-vicosa/palais-des-ducs" TargetMode="External"/><Relationship Id="rId34" Type="http://schemas.openxmlformats.org/officeDocument/2006/relationships/hyperlink" Target="https://voyages.michelin.fr/europe/portugal/evora/vila-vicosa/palais-des-ducs" TargetMode="External"/><Relationship Id="rId35" Type="http://schemas.openxmlformats.org/officeDocument/2006/relationships/hyperlink" Target="https://voyages.michelin.fr/europe/portugal/evora/vila-vicosa/palais-des-ducs" TargetMode="External"/><Relationship Id="rId36" Type="http://schemas.openxmlformats.org/officeDocument/2006/relationships/hyperlink" Target="https://voyages.michelin.fr/europe/portugal/evora/vila-vicosa/palais-des-ducs" TargetMode="External"/><Relationship Id="rId10" Type="http://schemas.openxmlformats.org/officeDocument/2006/relationships/hyperlink" Target="https://voyages.michelin.fr/europe/portugal/santarem/santarem/vieille-ville-de-santarem" TargetMode="External"/><Relationship Id="rId11" Type="http://schemas.openxmlformats.org/officeDocument/2006/relationships/hyperlink" Target="https://voyages.michelin.fr/europe/portugal/santarem/tomar" TargetMode="External"/><Relationship Id="rId12" Type="http://schemas.openxmlformats.org/officeDocument/2006/relationships/hyperlink" Target="https://voyages.michelin.fr/europe/portugal/leiria/batalha" TargetMode="External"/><Relationship Id="rId13" Type="http://schemas.openxmlformats.org/officeDocument/2006/relationships/hyperlink" Target="https://voyages.michelin.fr/europe/portugal/santarem/santarem/vieille-ville-de-santarem" TargetMode="External"/><Relationship Id="rId14" Type="http://schemas.openxmlformats.org/officeDocument/2006/relationships/hyperlink" Target="https://voyages.michelin.fr/europe/portugal/leiria/peniche" TargetMode="External"/><Relationship Id="rId15" Type="http://schemas.openxmlformats.org/officeDocument/2006/relationships/hyperlink" Target="https://voyages.michelin.fr/europe/portugal/leiria/alcobaca" TargetMode="External"/><Relationship Id="rId16" Type="http://schemas.openxmlformats.org/officeDocument/2006/relationships/hyperlink" Target="https://www.airbnb.com/rooms/6193356" TargetMode="External"/><Relationship Id="rId17" Type="http://schemas.openxmlformats.org/officeDocument/2006/relationships/hyperlink" Target="https://voyages.michelin.fr/europe/portugal/braga/braga" TargetMode="External"/><Relationship Id="rId18" Type="http://schemas.openxmlformats.org/officeDocument/2006/relationships/hyperlink" Target="https://voyages.michelin.fr/europe/portugal/braga/guimaraes/que-visiter" TargetMode="External"/><Relationship Id="rId19" Type="http://schemas.openxmlformats.org/officeDocument/2006/relationships/hyperlink" Target="https://www.airbnb.com/rooms/4819529" TargetMode="External"/><Relationship Id="rId37" Type="http://schemas.openxmlformats.org/officeDocument/2006/relationships/hyperlink" Target="https://voyages.michelin.fr/europe/portugal/evora/vila-vicosa/palais-des-ducs" TargetMode="External"/><Relationship Id="rId38" Type="http://schemas.openxmlformats.org/officeDocument/2006/relationships/hyperlink" Target="http://pbarp.homedns.org/GetTheData/trips/Portugal/" TargetMode="External"/><Relationship Id="rId39" Type="http://schemas.openxmlformats.org/officeDocument/2006/relationships/hyperlink" Target="https://www.airbnb.com/rooms/6868575" TargetMode="External"/><Relationship Id="rId40" Type="http://schemas.openxmlformats.org/officeDocument/2006/relationships/hyperlink" Target="https://www.airbnb.com/rooms/612831" TargetMode="External"/><Relationship Id="rId4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A105" workbookViewId="0">
      <selection activeCell="C141" sqref="C141"/>
    </sheetView>
  </sheetViews>
  <sheetFormatPr baseColWidth="10" defaultColWidth="8.83203125" defaultRowHeight="15" x14ac:dyDescent="0.2"/>
  <cols>
    <col min="1" max="1" width="10.5" style="5" customWidth="1"/>
    <col min="2" max="2" width="17.1640625" style="5" customWidth="1"/>
    <col min="3" max="3" width="14.5" style="5" customWidth="1"/>
    <col min="4" max="4" width="26.5" style="3" customWidth="1"/>
    <col min="5" max="5" width="14.6640625" style="4" customWidth="1"/>
    <col min="6" max="6" width="46.83203125" style="6" customWidth="1"/>
    <col min="7" max="7" width="20.83203125" style="2" customWidth="1"/>
    <col min="8" max="8" width="66.83203125" customWidth="1"/>
  </cols>
  <sheetData>
    <row r="1" spans="1:10" s="1" customFormat="1" ht="16" thickBot="1" x14ac:dyDescent="0.25">
      <c r="A1" s="7" t="s">
        <v>3</v>
      </c>
      <c r="B1" s="77" t="s">
        <v>14</v>
      </c>
      <c r="C1" s="8" t="s">
        <v>28</v>
      </c>
      <c r="D1" s="8" t="s">
        <v>0</v>
      </c>
      <c r="E1" s="8" t="s">
        <v>13</v>
      </c>
      <c r="F1" s="8" t="s">
        <v>15</v>
      </c>
      <c r="G1" s="9" t="s">
        <v>16</v>
      </c>
      <c r="H1" s="9" t="s">
        <v>9</v>
      </c>
      <c r="I1" s="9" t="s">
        <v>10</v>
      </c>
      <c r="J1" s="9" t="s">
        <v>6</v>
      </c>
    </row>
    <row r="2" spans="1:10" s="1" customFormat="1" ht="16" thickBot="1" x14ac:dyDescent="0.25">
      <c r="A2" s="73" t="s">
        <v>17</v>
      </c>
      <c r="B2" s="79"/>
      <c r="C2" s="73"/>
      <c r="D2" s="73"/>
      <c r="E2" s="73" t="s">
        <v>18</v>
      </c>
      <c r="F2" s="87" t="s">
        <v>69</v>
      </c>
      <c r="G2" s="88" t="s">
        <v>21</v>
      </c>
      <c r="H2" s="72"/>
      <c r="I2" s="72"/>
      <c r="J2" s="72"/>
    </row>
    <row r="3" spans="1:10" s="1" customFormat="1" ht="16" thickBot="1" x14ac:dyDescent="0.25">
      <c r="A3" s="74"/>
      <c r="B3" s="80" t="s">
        <v>17</v>
      </c>
      <c r="C3" s="85"/>
      <c r="D3" s="85"/>
      <c r="E3" s="74"/>
      <c r="F3" s="88" t="s">
        <v>22</v>
      </c>
      <c r="G3" s="88"/>
      <c r="H3" s="72"/>
      <c r="I3" s="72"/>
      <c r="J3" s="72"/>
    </row>
    <row r="4" spans="1:10" s="1" customFormat="1" x14ac:dyDescent="0.2">
      <c r="A4" s="69" t="s">
        <v>17</v>
      </c>
      <c r="B4" s="81"/>
      <c r="C4" s="86" t="s">
        <v>29</v>
      </c>
      <c r="D4" s="92">
        <v>42980</v>
      </c>
      <c r="E4" s="70" t="s">
        <v>20</v>
      </c>
      <c r="F4" s="70" t="s">
        <v>19</v>
      </c>
      <c r="G4" s="89" t="s">
        <v>21</v>
      </c>
      <c r="H4" s="72"/>
      <c r="I4" s="72"/>
      <c r="J4" s="72"/>
    </row>
    <row r="5" spans="1:10" s="1" customFormat="1" ht="16" thickBot="1" x14ac:dyDescent="0.25">
      <c r="A5" s="75"/>
      <c r="B5" s="82"/>
      <c r="C5" s="86"/>
      <c r="D5" s="93"/>
      <c r="E5" s="76"/>
      <c r="F5" s="76" t="s">
        <v>22</v>
      </c>
      <c r="G5" s="90"/>
      <c r="H5" s="72"/>
      <c r="I5" s="72"/>
      <c r="J5" s="72"/>
    </row>
    <row r="6" spans="1:10" s="1" customFormat="1" ht="16" thickBot="1" x14ac:dyDescent="0.25">
      <c r="A6" s="69"/>
      <c r="B6" s="81" t="s">
        <v>17</v>
      </c>
      <c r="C6" s="76"/>
      <c r="D6" s="91">
        <v>42981</v>
      </c>
      <c r="E6" s="70"/>
      <c r="F6" s="70" t="s">
        <v>23</v>
      </c>
      <c r="G6" s="71"/>
      <c r="H6" s="72"/>
      <c r="I6" s="72"/>
      <c r="J6" s="72"/>
    </row>
    <row r="7" spans="1:10" s="1" customFormat="1" ht="16" thickBot="1" x14ac:dyDescent="0.25">
      <c r="A7" s="69"/>
      <c r="B7" s="83"/>
      <c r="C7" s="70" t="s">
        <v>30</v>
      </c>
      <c r="D7" s="70"/>
      <c r="E7" s="70"/>
      <c r="F7" s="70" t="s">
        <v>24</v>
      </c>
      <c r="G7" s="71"/>
      <c r="H7" s="72"/>
      <c r="I7" s="72"/>
      <c r="J7" s="72"/>
    </row>
    <row r="8" spans="1:10" s="1" customFormat="1" ht="16" thickBot="1" x14ac:dyDescent="0.25">
      <c r="A8" s="136">
        <v>0</v>
      </c>
      <c r="B8" s="83" t="s">
        <v>86</v>
      </c>
      <c r="C8" s="70"/>
      <c r="D8" s="86"/>
      <c r="E8" s="137" t="s">
        <v>25</v>
      </c>
      <c r="F8" s="70" t="s">
        <v>46</v>
      </c>
      <c r="G8" s="71"/>
      <c r="H8" s="72"/>
      <c r="I8" s="72"/>
      <c r="J8" s="72"/>
    </row>
    <row r="9" spans="1:10" x14ac:dyDescent="0.2">
      <c r="A9" s="13">
        <f xml:space="preserve">  A8</f>
        <v>0</v>
      </c>
      <c r="B9" s="103">
        <f>A36</f>
        <v>492</v>
      </c>
      <c r="C9" s="57"/>
      <c r="D9" s="129">
        <v>42982</v>
      </c>
      <c r="E9" s="14">
        <f>E8 + TIME(0,15,0)</f>
        <v>0.30208333333333337</v>
      </c>
      <c r="F9" s="15" t="s">
        <v>26</v>
      </c>
      <c r="G9" s="16"/>
      <c r="H9" t="s">
        <v>47</v>
      </c>
    </row>
    <row r="10" spans="1:10" x14ac:dyDescent="0.2">
      <c r="A10" s="17">
        <v>0</v>
      </c>
      <c r="B10" s="104"/>
      <c r="C10" s="53"/>
      <c r="D10" s="130"/>
      <c r="E10" s="10">
        <f>E9 + TIME(0,15,0)</f>
        <v>0.31250000000000006</v>
      </c>
      <c r="F10" s="11" t="s">
        <v>27</v>
      </c>
      <c r="G10" s="56" t="s">
        <v>43</v>
      </c>
    </row>
    <row r="11" spans="1:10" x14ac:dyDescent="0.2">
      <c r="A11" s="17">
        <v>82</v>
      </c>
      <c r="B11" s="104"/>
      <c r="C11" s="53"/>
      <c r="D11" s="130"/>
      <c r="E11" s="10">
        <f>E10 + TIME(1,0,0)</f>
        <v>0.35416666666666674</v>
      </c>
      <c r="F11" s="11" t="s">
        <v>44</v>
      </c>
      <c r="G11" s="63" t="s">
        <v>45</v>
      </c>
    </row>
    <row r="12" spans="1:10" x14ac:dyDescent="0.2">
      <c r="A12" s="17">
        <f>A11</f>
        <v>82</v>
      </c>
      <c r="B12" s="104"/>
      <c r="C12" s="53"/>
      <c r="D12" s="130"/>
      <c r="E12" s="10"/>
      <c r="F12" s="11" t="s">
        <v>70</v>
      </c>
      <c r="G12" s="63" t="s">
        <v>79</v>
      </c>
      <c r="H12" s="47" t="s">
        <v>72</v>
      </c>
    </row>
    <row r="13" spans="1:10" x14ac:dyDescent="0.2">
      <c r="A13" s="17">
        <f>A12</f>
        <v>82</v>
      </c>
      <c r="B13" s="104"/>
      <c r="C13" s="53"/>
      <c r="D13" s="130"/>
      <c r="E13" s="10">
        <f>E11 + TIME(0,30,0)</f>
        <v>0.37500000000000006</v>
      </c>
      <c r="F13" s="11" t="s">
        <v>48</v>
      </c>
      <c r="G13" s="122"/>
      <c r="H13" s="44"/>
      <c r="I13" s="44"/>
    </row>
    <row r="14" spans="1:10" x14ac:dyDescent="0.2">
      <c r="A14" s="17">
        <f>A13+52</f>
        <v>134</v>
      </c>
      <c r="B14" s="104"/>
      <c r="C14" s="53"/>
      <c r="D14" s="130"/>
      <c r="E14" s="10">
        <f>E13 + TIME(0,30,0)</f>
        <v>0.39583333333333337</v>
      </c>
      <c r="F14" s="12" t="s">
        <v>49</v>
      </c>
      <c r="G14" s="121"/>
    </row>
    <row r="15" spans="1:10" x14ac:dyDescent="0.2">
      <c r="A15" s="17">
        <f>A14</f>
        <v>134</v>
      </c>
      <c r="B15" s="104"/>
      <c r="C15" s="53"/>
      <c r="D15" s="130"/>
      <c r="E15" s="10"/>
      <c r="F15" s="11" t="s">
        <v>34</v>
      </c>
      <c r="G15" s="56" t="s">
        <v>2</v>
      </c>
      <c r="H15" t="s">
        <v>50</v>
      </c>
      <c r="I15" s="46"/>
    </row>
    <row r="16" spans="1:10" x14ac:dyDescent="0.2">
      <c r="A16" s="17">
        <f>A15</f>
        <v>134</v>
      </c>
      <c r="B16" s="104"/>
      <c r="C16" s="53"/>
      <c r="D16" s="130"/>
      <c r="E16" s="10">
        <f>E14 + TIME(0,30,0)</f>
        <v>0.41666666666666669</v>
      </c>
      <c r="F16" s="11" t="s">
        <v>35</v>
      </c>
      <c r="G16" s="63"/>
      <c r="H16" s="46"/>
      <c r="I16" s="46"/>
    </row>
    <row r="17" spans="1:9" x14ac:dyDescent="0.2">
      <c r="A17" s="17">
        <f>A16  +26</f>
        <v>160</v>
      </c>
      <c r="B17" s="104"/>
      <c r="C17" s="62"/>
      <c r="D17" s="130"/>
      <c r="E17" s="10">
        <f>E16 + TIME(0,30,0)</f>
        <v>0.4375</v>
      </c>
      <c r="F17" s="11" t="s">
        <v>51</v>
      </c>
      <c r="G17" s="63"/>
      <c r="H17" s="46" t="s">
        <v>52</v>
      </c>
      <c r="I17" s="46"/>
    </row>
    <row r="18" spans="1:9" x14ac:dyDescent="0.2">
      <c r="A18" s="17">
        <f>A17</f>
        <v>160</v>
      </c>
      <c r="B18" s="104"/>
      <c r="C18" s="62"/>
      <c r="D18" s="130"/>
      <c r="E18" s="10"/>
      <c r="F18" s="11" t="s">
        <v>80</v>
      </c>
      <c r="G18" s="63" t="s">
        <v>82</v>
      </c>
      <c r="H18" s="46" t="s">
        <v>81</v>
      </c>
      <c r="I18" s="46"/>
    </row>
    <row r="19" spans="1:9" x14ac:dyDescent="0.2">
      <c r="A19" s="17"/>
      <c r="B19" s="104"/>
      <c r="C19" s="62"/>
      <c r="D19" s="130"/>
      <c r="E19" s="10"/>
      <c r="F19" s="139" t="s">
        <v>53</v>
      </c>
      <c r="G19" s="63"/>
      <c r="H19" s="138" t="s">
        <v>71</v>
      </c>
      <c r="I19" s="46"/>
    </row>
    <row r="20" spans="1:9" x14ac:dyDescent="0.2">
      <c r="A20" s="17"/>
      <c r="B20" s="104"/>
      <c r="C20" s="62"/>
      <c r="D20" s="130"/>
      <c r="E20" s="10"/>
      <c r="F20" s="140" t="s">
        <v>54</v>
      </c>
      <c r="G20" s="63"/>
      <c r="H20" s="46" t="s">
        <v>73</v>
      </c>
      <c r="I20" s="46"/>
    </row>
    <row r="21" spans="1:9" x14ac:dyDescent="0.2">
      <c r="A21" s="17">
        <f>A18</f>
        <v>160</v>
      </c>
      <c r="B21" s="104"/>
      <c r="C21" s="62"/>
      <c r="D21" s="130"/>
      <c r="E21" s="10">
        <f>E17 + TIME(0,30,0)</f>
        <v>0.45833333333333331</v>
      </c>
      <c r="F21" s="11" t="s">
        <v>55</v>
      </c>
      <c r="G21" s="125"/>
      <c r="H21" s="46" t="s">
        <v>57</v>
      </c>
      <c r="I21" s="46"/>
    </row>
    <row r="22" spans="1:9" x14ac:dyDescent="0.2">
      <c r="A22" s="17">
        <f>A21+64</f>
        <v>224</v>
      </c>
      <c r="B22" s="104"/>
      <c r="C22" s="62"/>
      <c r="D22" s="130"/>
      <c r="E22" s="10">
        <f>E21 + TIME(1,0,0)</f>
        <v>0.5</v>
      </c>
      <c r="F22" s="11" t="s">
        <v>74</v>
      </c>
      <c r="G22" s="141"/>
      <c r="H22" s="46"/>
      <c r="I22" s="46"/>
    </row>
    <row r="23" spans="1:9" x14ac:dyDescent="0.2">
      <c r="A23" s="17">
        <f>A22</f>
        <v>224</v>
      </c>
      <c r="B23" s="104"/>
      <c r="C23" s="62"/>
      <c r="D23" s="130"/>
      <c r="E23" s="10"/>
      <c r="F23" s="11" t="s">
        <v>56</v>
      </c>
      <c r="G23" s="63" t="s">
        <v>83</v>
      </c>
      <c r="H23" s="46" t="s">
        <v>66</v>
      </c>
      <c r="I23" s="46"/>
    </row>
    <row r="24" spans="1:9" x14ac:dyDescent="0.2">
      <c r="A24" s="17">
        <f>A23</f>
        <v>224</v>
      </c>
      <c r="B24" s="104"/>
      <c r="C24" s="53"/>
      <c r="D24" s="130"/>
      <c r="E24" s="10">
        <f>E22 + TIME(1,0,0)</f>
        <v>0.54166666666666663</v>
      </c>
      <c r="F24" s="11" t="s">
        <v>58</v>
      </c>
      <c r="G24" s="66"/>
      <c r="H24" s="46" t="s">
        <v>60</v>
      </c>
      <c r="I24" s="46"/>
    </row>
    <row r="25" spans="1:9" x14ac:dyDescent="0.2">
      <c r="A25" s="17"/>
      <c r="B25" s="104"/>
      <c r="C25" s="62"/>
      <c r="D25" s="130"/>
      <c r="E25" s="10"/>
      <c r="F25" s="11" t="s">
        <v>75</v>
      </c>
      <c r="G25" s="66"/>
      <c r="H25" s="46" t="s">
        <v>61</v>
      </c>
      <c r="I25" s="46"/>
    </row>
    <row r="26" spans="1:9" x14ac:dyDescent="0.2">
      <c r="A26" s="17">
        <f>A24 + 20</f>
        <v>244</v>
      </c>
      <c r="B26" s="104"/>
      <c r="C26" s="62"/>
      <c r="D26" s="130"/>
      <c r="E26" s="10">
        <f>E24 + TIME(2,0,0)</f>
        <v>0.625</v>
      </c>
      <c r="F26" s="11" t="s">
        <v>59</v>
      </c>
      <c r="G26" s="66"/>
      <c r="H26" s="46"/>
      <c r="I26" s="46"/>
    </row>
    <row r="27" spans="1:9" x14ac:dyDescent="0.2">
      <c r="A27" s="17">
        <f>A26</f>
        <v>244</v>
      </c>
      <c r="B27" s="104"/>
      <c r="C27" s="62"/>
      <c r="D27" s="130"/>
      <c r="E27" s="10"/>
      <c r="F27" s="11" t="s">
        <v>78</v>
      </c>
      <c r="G27" s="66" t="s">
        <v>76</v>
      </c>
      <c r="H27" s="46"/>
      <c r="I27" s="46"/>
    </row>
    <row r="28" spans="1:9" x14ac:dyDescent="0.2">
      <c r="A28" s="17">
        <f>A27</f>
        <v>244</v>
      </c>
      <c r="B28" s="104"/>
      <c r="C28" s="62"/>
      <c r="D28" s="130"/>
      <c r="E28" s="10">
        <f>E26 + TIME(1,0,0)</f>
        <v>0.66666666666666663</v>
      </c>
      <c r="F28" s="11" t="s">
        <v>62</v>
      </c>
      <c r="G28" s="142"/>
      <c r="H28" s="46" t="s">
        <v>66</v>
      </c>
      <c r="I28" s="46"/>
    </row>
    <row r="29" spans="1:9" x14ac:dyDescent="0.2">
      <c r="A29" s="17">
        <f>A28 + 46</f>
        <v>290</v>
      </c>
      <c r="B29" s="104"/>
      <c r="C29" s="62"/>
      <c r="D29" s="130"/>
      <c r="E29" s="10">
        <f>E28 + TIME(0,30,0)</f>
        <v>0.6875</v>
      </c>
      <c r="F29" s="11" t="s">
        <v>63</v>
      </c>
      <c r="G29" s="126"/>
      <c r="H29" s="46"/>
      <c r="I29" s="46"/>
    </row>
    <row r="30" spans="1:9" x14ac:dyDescent="0.2">
      <c r="A30" s="17">
        <f>A29</f>
        <v>290</v>
      </c>
      <c r="B30" s="104"/>
      <c r="C30" s="53"/>
      <c r="D30" s="130"/>
      <c r="E30" s="10"/>
      <c r="F30" s="11" t="s">
        <v>78</v>
      </c>
      <c r="G30" s="63" t="s">
        <v>77</v>
      </c>
      <c r="H30" s="46"/>
    </row>
    <row r="31" spans="1:9" x14ac:dyDescent="0.2">
      <c r="A31" s="17">
        <f>A30</f>
        <v>290</v>
      </c>
      <c r="B31" s="104"/>
      <c r="C31" s="53"/>
      <c r="D31" s="130"/>
      <c r="E31" s="10">
        <f>E29 + TIME(1,0,0)</f>
        <v>0.72916666666666663</v>
      </c>
      <c r="F31" s="11" t="s">
        <v>64</v>
      </c>
      <c r="G31" s="125"/>
      <c r="H31" s="46"/>
    </row>
    <row r="32" spans="1:9" ht="15" customHeight="1" x14ac:dyDescent="0.2">
      <c r="A32" s="17">
        <f>A31 + 80</f>
        <v>370</v>
      </c>
      <c r="B32" s="104"/>
      <c r="C32" s="53"/>
      <c r="D32" s="130"/>
      <c r="E32" s="10">
        <f>E31 + TIME(1,0,0)</f>
        <v>0.77083333333333326</v>
      </c>
      <c r="F32" s="11" t="s">
        <v>36</v>
      </c>
      <c r="G32" s="141"/>
      <c r="H32" s="46"/>
    </row>
    <row r="33" spans="1:10" ht="15" customHeight="1" x14ac:dyDescent="0.2">
      <c r="A33" s="17">
        <f>A32</f>
        <v>370</v>
      </c>
      <c r="B33" s="104"/>
      <c r="C33" s="53"/>
      <c r="D33" s="130"/>
      <c r="E33" s="10"/>
      <c r="F33" s="11" t="s">
        <v>68</v>
      </c>
      <c r="G33" s="56" t="s">
        <v>4</v>
      </c>
      <c r="H33" t="s">
        <v>66</v>
      </c>
    </row>
    <row r="34" spans="1:10" x14ac:dyDescent="0.2">
      <c r="A34" s="17">
        <f>A33</f>
        <v>370</v>
      </c>
      <c r="B34" s="104"/>
      <c r="C34" s="53"/>
      <c r="D34" s="130"/>
      <c r="E34" s="10">
        <f>E32 + TIME(1,0,0)</f>
        <v>0.81249999999999989</v>
      </c>
      <c r="F34" s="11" t="s">
        <v>37</v>
      </c>
      <c r="G34" s="122"/>
      <c r="H34" s="46"/>
    </row>
    <row r="35" spans="1:10" x14ac:dyDescent="0.2">
      <c r="A35" s="17">
        <f>A34 + 122</f>
        <v>492</v>
      </c>
      <c r="B35" s="104"/>
      <c r="C35" s="53"/>
      <c r="D35" s="130"/>
      <c r="E35" s="10">
        <f>E34 + TIME(1,0,0)</f>
        <v>0.85416666666666652</v>
      </c>
      <c r="F35" s="11" t="s">
        <v>67</v>
      </c>
      <c r="G35" s="128"/>
    </row>
    <row r="36" spans="1:10" ht="16" thickBot="1" x14ac:dyDescent="0.25">
      <c r="A36" s="19">
        <f>A35</f>
        <v>492</v>
      </c>
      <c r="B36" s="105"/>
      <c r="C36" s="53"/>
      <c r="D36" s="131"/>
      <c r="E36" s="20"/>
      <c r="F36" s="48" t="s">
        <v>84</v>
      </c>
      <c r="G36" s="22" t="s">
        <v>85</v>
      </c>
      <c r="H36" s="46"/>
      <c r="I36" s="46"/>
      <c r="J36" s="46"/>
    </row>
    <row r="37" spans="1:10" ht="16" thickBot="1" x14ac:dyDescent="0.25">
      <c r="A37" s="23">
        <f>A36</f>
        <v>492</v>
      </c>
      <c r="B37" s="84"/>
      <c r="C37" s="55" t="s">
        <v>31</v>
      </c>
      <c r="D37" s="24">
        <v>42983</v>
      </c>
      <c r="E37" s="25"/>
      <c r="F37" s="26" t="s">
        <v>32</v>
      </c>
      <c r="G37" s="27"/>
      <c r="H37" s="46"/>
      <c r="I37" s="46"/>
      <c r="J37" s="46"/>
    </row>
    <row r="38" spans="1:10" x14ac:dyDescent="0.2">
      <c r="A38" s="13">
        <f>A37</f>
        <v>492</v>
      </c>
      <c r="B38" s="103">
        <f>A48-A38</f>
        <v>310</v>
      </c>
      <c r="C38" s="60" t="s">
        <v>106</v>
      </c>
      <c r="D38" s="132">
        <v>42984</v>
      </c>
      <c r="E38" s="14">
        <v>0.375</v>
      </c>
      <c r="F38" s="15" t="s">
        <v>87</v>
      </c>
      <c r="G38" s="159"/>
      <c r="H38" s="46"/>
      <c r="I38" s="46"/>
      <c r="J38" s="46"/>
    </row>
    <row r="39" spans="1:10" x14ac:dyDescent="0.2">
      <c r="A39" s="17">
        <f>A38+55</f>
        <v>547</v>
      </c>
      <c r="B39" s="104"/>
      <c r="C39" s="58"/>
      <c r="D39" s="133"/>
      <c r="E39" s="10">
        <f>E38+TIME(1,0,0)</f>
        <v>0.41666666666666669</v>
      </c>
      <c r="F39" s="11" t="s">
        <v>91</v>
      </c>
      <c r="G39" s="160"/>
      <c r="H39" s="46"/>
      <c r="I39" s="46"/>
      <c r="J39" s="46"/>
    </row>
    <row r="40" spans="1:10" x14ac:dyDescent="0.2">
      <c r="A40" s="17"/>
      <c r="B40" s="104"/>
      <c r="C40" s="58"/>
      <c r="D40" s="133"/>
      <c r="E40" s="10"/>
      <c r="F40" s="11" t="s">
        <v>92</v>
      </c>
      <c r="G40" s="63" t="s">
        <v>94</v>
      </c>
      <c r="H40" t="s">
        <v>65</v>
      </c>
    </row>
    <row r="41" spans="1:10" x14ac:dyDescent="0.2">
      <c r="A41" s="17">
        <f>A39</f>
        <v>547</v>
      </c>
      <c r="B41" s="104"/>
      <c r="C41" s="58"/>
      <c r="D41" s="133"/>
      <c r="E41" s="10">
        <f>E39 + TIME(1,0,0)</f>
        <v>0.45833333333333337</v>
      </c>
      <c r="F41" s="11" t="s">
        <v>93</v>
      </c>
      <c r="G41" s="122"/>
      <c r="H41" s="44"/>
      <c r="I41" s="45"/>
    </row>
    <row r="42" spans="1:10" x14ac:dyDescent="0.2">
      <c r="A42" s="17">
        <f>A41+25</f>
        <v>572</v>
      </c>
      <c r="B42" s="104"/>
      <c r="C42" s="58"/>
      <c r="D42" s="133"/>
      <c r="E42" s="10">
        <f>E41 + TIME(0,30,0)</f>
        <v>0.47916666666666669</v>
      </c>
      <c r="F42" s="11" t="s">
        <v>95</v>
      </c>
      <c r="G42" s="121"/>
    </row>
    <row r="43" spans="1:10" x14ac:dyDescent="0.2">
      <c r="A43" s="17"/>
      <c r="B43" s="104"/>
      <c r="C43" s="58"/>
      <c r="D43" s="133"/>
      <c r="E43" s="10"/>
      <c r="F43" s="11" t="s">
        <v>96</v>
      </c>
      <c r="G43" s="63" t="s">
        <v>5</v>
      </c>
      <c r="H43" t="s">
        <v>65</v>
      </c>
    </row>
    <row r="44" spans="1:10" x14ac:dyDescent="0.2">
      <c r="A44" s="17"/>
      <c r="B44" s="104"/>
      <c r="C44" s="64"/>
      <c r="D44" s="133"/>
      <c r="E44" s="10"/>
      <c r="F44" s="11" t="s">
        <v>99</v>
      </c>
      <c r="G44" s="63"/>
    </row>
    <row r="45" spans="1:10" x14ac:dyDescent="0.2">
      <c r="A45" s="17">
        <f>A42</f>
        <v>572</v>
      </c>
      <c r="B45" s="104"/>
      <c r="C45" s="58"/>
      <c r="D45" s="133"/>
      <c r="E45" s="10">
        <f>E42+TIME(2,30,0)</f>
        <v>0.58333333333333337</v>
      </c>
      <c r="F45" s="11" t="s">
        <v>97</v>
      </c>
      <c r="G45" s="122"/>
    </row>
    <row r="46" spans="1:10" x14ac:dyDescent="0.2">
      <c r="A46" s="17">
        <f>A45+200</f>
        <v>772</v>
      </c>
      <c r="B46" s="104"/>
      <c r="C46" s="58"/>
      <c r="D46" s="133"/>
      <c r="E46" s="10">
        <f>E45+TIME(3,30,0)</f>
        <v>0.72916666666666674</v>
      </c>
      <c r="F46" s="11" t="s">
        <v>98</v>
      </c>
      <c r="G46" s="121"/>
    </row>
    <row r="47" spans="1:10" x14ac:dyDescent="0.2">
      <c r="A47" s="19">
        <f>A46 +30</f>
        <v>802</v>
      </c>
      <c r="B47" s="104"/>
      <c r="C47" s="65"/>
      <c r="D47" s="134"/>
      <c r="E47" s="20"/>
      <c r="F47" s="21" t="s">
        <v>100</v>
      </c>
      <c r="G47" s="143"/>
    </row>
    <row r="48" spans="1:10" ht="16" thickBot="1" x14ac:dyDescent="0.25">
      <c r="A48" s="19">
        <f>A46 +30</f>
        <v>802</v>
      </c>
      <c r="B48" s="105"/>
      <c r="C48" s="59"/>
      <c r="D48" s="134"/>
      <c r="E48" s="20"/>
      <c r="F48" s="48" t="s">
        <v>88</v>
      </c>
      <c r="G48" s="2" t="s">
        <v>89</v>
      </c>
    </row>
    <row r="49" spans="1:10" x14ac:dyDescent="0.2">
      <c r="A49" s="30">
        <f>A48</f>
        <v>802</v>
      </c>
      <c r="B49" s="106">
        <f>A54-A49</f>
        <v>100</v>
      </c>
      <c r="C49" s="55" t="s">
        <v>33</v>
      </c>
      <c r="D49" s="117">
        <v>42985</v>
      </c>
      <c r="E49" s="31">
        <v>0.375</v>
      </c>
      <c r="F49" s="32" t="s">
        <v>101</v>
      </c>
      <c r="G49" s="124"/>
    </row>
    <row r="50" spans="1:10" x14ac:dyDescent="0.2">
      <c r="A50" s="33"/>
      <c r="B50" s="107"/>
      <c r="C50" s="53"/>
      <c r="D50" s="118"/>
      <c r="E50" s="28">
        <f>E49+TIME(0,30,0)</f>
        <v>0.39583333333333331</v>
      </c>
      <c r="F50" s="29" t="s">
        <v>107</v>
      </c>
      <c r="G50" s="116"/>
    </row>
    <row r="51" spans="1:10" x14ac:dyDescent="0.2">
      <c r="A51" s="33"/>
      <c r="B51" s="107"/>
      <c r="C51" s="53"/>
      <c r="D51" s="118"/>
      <c r="E51" s="28"/>
      <c r="F51" s="29" t="s">
        <v>102</v>
      </c>
      <c r="G51" s="34"/>
    </row>
    <row r="52" spans="1:10" x14ac:dyDescent="0.2">
      <c r="A52" s="33"/>
      <c r="B52" s="107"/>
      <c r="C52" s="53"/>
      <c r="D52" s="118"/>
      <c r="E52" s="28">
        <v>0.58333333333333337</v>
      </c>
      <c r="F52" s="29" t="s">
        <v>103</v>
      </c>
      <c r="G52" s="115"/>
    </row>
    <row r="53" spans="1:10" x14ac:dyDescent="0.2">
      <c r="A53" s="33"/>
      <c r="B53" s="107"/>
      <c r="C53" s="53"/>
      <c r="D53" s="118"/>
      <c r="E53" s="28">
        <f>E52+TIME(2,0,0)</f>
        <v>0.66666666666666674</v>
      </c>
      <c r="F53" s="29" t="s">
        <v>104</v>
      </c>
      <c r="G53" s="116"/>
    </row>
    <row r="54" spans="1:10" ht="16" thickBot="1" x14ac:dyDescent="0.25">
      <c r="A54" s="39">
        <f>A49+100</f>
        <v>902</v>
      </c>
      <c r="B54" s="112"/>
      <c r="C54" s="53"/>
      <c r="D54" s="118"/>
      <c r="E54" s="40"/>
      <c r="F54" s="41" t="s">
        <v>105</v>
      </c>
      <c r="G54" s="42"/>
    </row>
    <row r="55" spans="1:10" x14ac:dyDescent="0.2">
      <c r="A55" s="144">
        <f>A54</f>
        <v>902</v>
      </c>
      <c r="B55" s="106">
        <f>A60-A55</f>
        <v>300</v>
      </c>
      <c r="C55" s="94" t="s">
        <v>33</v>
      </c>
      <c r="D55" s="117">
        <v>42986</v>
      </c>
      <c r="E55" s="145">
        <v>0.375</v>
      </c>
      <c r="F55" s="146" t="s">
        <v>108</v>
      </c>
      <c r="G55" s="156"/>
      <c r="H55" s="78"/>
      <c r="I55" s="78"/>
      <c r="J55" s="78"/>
    </row>
    <row r="56" spans="1:10" x14ac:dyDescent="0.2">
      <c r="A56" s="147"/>
      <c r="B56" s="107"/>
      <c r="C56" s="148"/>
      <c r="D56" s="118"/>
      <c r="E56" s="149"/>
      <c r="F56" s="150" t="s">
        <v>120</v>
      </c>
      <c r="G56" s="157"/>
      <c r="H56" s="78"/>
      <c r="I56" s="78"/>
      <c r="J56" s="78"/>
    </row>
    <row r="57" spans="1:10" x14ac:dyDescent="0.2">
      <c r="A57" s="147"/>
      <c r="B57" s="107"/>
      <c r="C57" s="148"/>
      <c r="D57" s="118"/>
      <c r="E57" s="149"/>
      <c r="F57" s="150" t="s">
        <v>112</v>
      </c>
      <c r="G57" s="151"/>
      <c r="H57" s="78"/>
      <c r="I57" s="78"/>
      <c r="J57" s="78"/>
    </row>
    <row r="58" spans="1:10" x14ac:dyDescent="0.2">
      <c r="A58" s="147"/>
      <c r="B58" s="107"/>
      <c r="C58" s="148"/>
      <c r="D58" s="118"/>
      <c r="E58" s="149"/>
      <c r="F58" s="150"/>
      <c r="G58" s="158"/>
      <c r="H58" s="78"/>
      <c r="I58" s="78"/>
      <c r="J58" s="78"/>
    </row>
    <row r="59" spans="1:10" x14ac:dyDescent="0.2">
      <c r="A59" s="147"/>
      <c r="B59" s="107"/>
      <c r="C59" s="148"/>
      <c r="D59" s="118"/>
      <c r="E59" s="149"/>
      <c r="F59" s="150"/>
      <c r="G59" s="157"/>
      <c r="H59" s="78"/>
      <c r="I59" s="78"/>
      <c r="J59" s="78"/>
    </row>
    <row r="60" spans="1:10" ht="16" thickBot="1" x14ac:dyDescent="0.25">
      <c r="A60" s="152">
        <f>A55+300</f>
        <v>1202</v>
      </c>
      <c r="B60" s="108"/>
      <c r="C60" s="148"/>
      <c r="D60" s="118"/>
      <c r="E60" s="153"/>
      <c r="F60" s="154" t="s">
        <v>113</v>
      </c>
      <c r="G60" s="155"/>
      <c r="H60" s="78"/>
      <c r="I60" s="78"/>
      <c r="J60" s="78"/>
    </row>
    <row r="61" spans="1:10" x14ac:dyDescent="0.2">
      <c r="A61" s="144">
        <f>A60</f>
        <v>1202</v>
      </c>
      <c r="B61" s="111">
        <f>A76-A61</f>
        <v>520</v>
      </c>
      <c r="C61" s="94" t="s">
        <v>90</v>
      </c>
      <c r="D61" s="117">
        <v>42987</v>
      </c>
      <c r="E61" s="145">
        <v>0.375</v>
      </c>
      <c r="F61" s="146" t="s">
        <v>114</v>
      </c>
      <c r="G61" s="156" t="s">
        <v>119</v>
      </c>
      <c r="H61" s="78" t="s">
        <v>118</v>
      </c>
      <c r="I61" s="78"/>
      <c r="J61" s="78"/>
    </row>
    <row r="62" spans="1:10" x14ac:dyDescent="0.2">
      <c r="A62" s="147"/>
      <c r="B62" s="107"/>
      <c r="C62" s="148"/>
      <c r="D62" s="118"/>
      <c r="E62" s="149"/>
      <c r="F62" s="163" t="s">
        <v>116</v>
      </c>
      <c r="G62" s="157"/>
      <c r="H62" s="78" t="s">
        <v>117</v>
      </c>
      <c r="I62" s="78"/>
      <c r="J62" s="78"/>
    </row>
    <row r="63" spans="1:10" x14ac:dyDescent="0.2">
      <c r="A63" s="147">
        <f>A61+ 160</f>
        <v>1362</v>
      </c>
      <c r="B63" s="107"/>
      <c r="C63" s="148"/>
      <c r="D63" s="118"/>
      <c r="E63" s="149">
        <f>E61+TIME(2,0,0)</f>
        <v>0.45833333333333331</v>
      </c>
      <c r="F63" s="150" t="s">
        <v>125</v>
      </c>
      <c r="G63" s="151" t="s">
        <v>124</v>
      </c>
      <c r="H63" s="78"/>
      <c r="I63" s="78"/>
      <c r="J63" s="78"/>
    </row>
    <row r="64" spans="1:10" x14ac:dyDescent="0.2">
      <c r="A64" s="147"/>
      <c r="B64" s="107"/>
      <c r="C64" s="148"/>
      <c r="D64" s="118"/>
      <c r="E64" s="149"/>
      <c r="F64" s="150" t="s">
        <v>126</v>
      </c>
      <c r="G64" s="151"/>
      <c r="H64" s="78" t="s">
        <v>66</v>
      </c>
      <c r="I64" s="78"/>
      <c r="J64" s="78"/>
    </row>
    <row r="65" spans="1:10" x14ac:dyDescent="0.2">
      <c r="A65" s="147"/>
      <c r="B65" s="107"/>
      <c r="C65" s="148"/>
      <c r="D65" s="118"/>
      <c r="E65" s="149">
        <f>E63+TIME(1,0,0)</f>
        <v>0.5</v>
      </c>
      <c r="F65" s="150" t="s">
        <v>37</v>
      </c>
      <c r="G65" s="151"/>
      <c r="H65" s="78"/>
      <c r="I65" s="78"/>
      <c r="J65" s="78"/>
    </row>
    <row r="66" spans="1:10" x14ac:dyDescent="0.2">
      <c r="A66" s="147">
        <f>A63+80</f>
        <v>1442</v>
      </c>
      <c r="B66" s="107"/>
      <c r="C66" s="148"/>
      <c r="D66" s="118"/>
      <c r="E66" s="149">
        <f>E65+TIME(1,0,0)</f>
        <v>0.54166666666666663</v>
      </c>
      <c r="F66" s="150" t="s">
        <v>127</v>
      </c>
      <c r="G66" s="151"/>
      <c r="H66" s="78"/>
      <c r="I66" s="78"/>
      <c r="J66" s="78"/>
    </row>
    <row r="67" spans="1:10" x14ac:dyDescent="0.2">
      <c r="A67" s="147"/>
      <c r="B67" s="107"/>
      <c r="C67" s="148"/>
      <c r="D67" s="118"/>
      <c r="E67" s="149"/>
      <c r="F67" s="150" t="s">
        <v>121</v>
      </c>
      <c r="G67" s="151"/>
      <c r="H67" s="78" t="s">
        <v>66</v>
      </c>
      <c r="I67" s="78"/>
      <c r="J67" s="78"/>
    </row>
    <row r="68" spans="1:10" x14ac:dyDescent="0.2">
      <c r="A68" s="147">
        <f>A66</f>
        <v>1442</v>
      </c>
      <c r="B68" s="107"/>
      <c r="C68" s="148"/>
      <c r="D68" s="118"/>
      <c r="E68" s="149">
        <f>E66+TIME(1,30,0)</f>
        <v>0.60416666666666663</v>
      </c>
      <c r="F68" s="150" t="s">
        <v>128</v>
      </c>
      <c r="G68" s="151"/>
      <c r="H68" s="78"/>
      <c r="I68" s="78"/>
      <c r="J68" s="78"/>
    </row>
    <row r="69" spans="1:10" x14ac:dyDescent="0.2">
      <c r="A69" s="147">
        <f>A68+30</f>
        <v>1472</v>
      </c>
      <c r="B69" s="107"/>
      <c r="C69" s="148"/>
      <c r="D69" s="118"/>
      <c r="E69" s="149">
        <f>E68+TIME(0,30,0)</f>
        <v>0.625</v>
      </c>
      <c r="F69" s="150" t="s">
        <v>129</v>
      </c>
      <c r="G69" s="151"/>
      <c r="H69" s="78"/>
      <c r="I69" s="78"/>
      <c r="J69" s="78"/>
    </row>
    <row r="70" spans="1:10" x14ac:dyDescent="0.2">
      <c r="A70" s="147"/>
      <c r="B70" s="107"/>
      <c r="C70" s="148"/>
      <c r="D70" s="118"/>
      <c r="E70" s="149"/>
      <c r="F70" s="150" t="s">
        <v>133</v>
      </c>
      <c r="G70" s="151"/>
      <c r="H70" s="78"/>
      <c r="I70" s="78"/>
      <c r="J70" s="78"/>
    </row>
    <row r="71" spans="1:10" x14ac:dyDescent="0.2">
      <c r="A71" s="147"/>
      <c r="B71" s="107"/>
      <c r="C71" s="148"/>
      <c r="D71" s="118"/>
      <c r="E71" s="149">
        <f>E69+TIME(0,30,0)</f>
        <v>0.64583333333333337</v>
      </c>
      <c r="F71" s="150" t="s">
        <v>130</v>
      </c>
      <c r="G71" s="151"/>
      <c r="H71" s="78"/>
      <c r="I71" s="78"/>
      <c r="J71" s="78"/>
    </row>
    <row r="72" spans="1:10" x14ac:dyDescent="0.2">
      <c r="A72" s="147">
        <f>A69+70</f>
        <v>1542</v>
      </c>
      <c r="B72" s="107"/>
      <c r="C72" s="148"/>
      <c r="D72" s="118"/>
      <c r="E72" s="149">
        <f>E71+TIME(1,0,0)</f>
        <v>0.6875</v>
      </c>
      <c r="F72" s="150" t="s">
        <v>122</v>
      </c>
      <c r="G72" s="151" t="s">
        <v>119</v>
      </c>
      <c r="H72" s="78"/>
      <c r="I72" s="78"/>
      <c r="J72" s="78"/>
    </row>
    <row r="73" spans="1:10" x14ac:dyDescent="0.2">
      <c r="A73" s="147"/>
      <c r="B73" s="107"/>
      <c r="C73" s="148"/>
      <c r="D73" s="118"/>
      <c r="E73" s="149"/>
      <c r="F73" s="150" t="s">
        <v>123</v>
      </c>
      <c r="G73" s="162"/>
      <c r="H73" s="78"/>
      <c r="I73" s="78"/>
      <c r="J73" s="78"/>
    </row>
    <row r="74" spans="1:10" x14ac:dyDescent="0.2">
      <c r="A74" s="147"/>
      <c r="B74" s="107"/>
      <c r="C74" s="148"/>
      <c r="D74" s="118"/>
      <c r="E74" s="149">
        <f>E72+TIME(1,0,0)</f>
        <v>0.72916666666666663</v>
      </c>
      <c r="F74" s="150" t="s">
        <v>131</v>
      </c>
      <c r="G74" s="162"/>
      <c r="H74" s="78"/>
      <c r="I74" s="78"/>
      <c r="J74" s="78"/>
    </row>
    <row r="75" spans="1:10" x14ac:dyDescent="0.2">
      <c r="A75" s="147">
        <f>A72+180</f>
        <v>1722</v>
      </c>
      <c r="B75" s="107"/>
      <c r="C75" s="148"/>
      <c r="D75" s="118"/>
      <c r="E75" s="149">
        <f>E74+TIME(2,0,0)</f>
        <v>0.8125</v>
      </c>
      <c r="F75" s="150" t="s">
        <v>115</v>
      </c>
      <c r="G75" s="164" t="s">
        <v>90</v>
      </c>
      <c r="H75" s="78" t="s">
        <v>132</v>
      </c>
      <c r="I75" s="78"/>
      <c r="J75" s="78"/>
    </row>
    <row r="76" spans="1:10" ht="16" thickBot="1" x14ac:dyDescent="0.25">
      <c r="A76" s="152">
        <f>A75</f>
        <v>1722</v>
      </c>
      <c r="B76" s="112"/>
      <c r="C76" s="148"/>
      <c r="D76" s="118"/>
      <c r="E76" s="153"/>
      <c r="F76" s="161" t="s">
        <v>109</v>
      </c>
      <c r="G76" s="155" t="s">
        <v>85</v>
      </c>
      <c r="H76" s="78"/>
      <c r="I76" s="78"/>
      <c r="J76" s="78"/>
    </row>
    <row r="77" spans="1:10" x14ac:dyDescent="0.2">
      <c r="A77" s="13">
        <f>A76</f>
        <v>1722</v>
      </c>
      <c r="B77" s="103">
        <f>A92-A77</f>
        <v>230</v>
      </c>
      <c r="C77" s="57" t="s">
        <v>110</v>
      </c>
      <c r="D77" s="123">
        <v>42988</v>
      </c>
      <c r="E77" s="14">
        <v>0.375</v>
      </c>
      <c r="F77" s="15" t="s">
        <v>134</v>
      </c>
      <c r="G77" s="120"/>
    </row>
    <row r="78" spans="1:10" x14ac:dyDescent="0.2">
      <c r="A78" s="17"/>
      <c r="B78" s="104"/>
      <c r="C78" s="53"/>
      <c r="D78" s="118"/>
      <c r="E78" s="10">
        <f>E77</f>
        <v>0.375</v>
      </c>
      <c r="F78" s="11" t="s">
        <v>135</v>
      </c>
      <c r="G78" s="121"/>
      <c r="H78" s="47"/>
    </row>
    <row r="79" spans="1:10" x14ac:dyDescent="0.2">
      <c r="A79" s="17">
        <f>A77+30</f>
        <v>1752</v>
      </c>
      <c r="B79" s="104"/>
      <c r="C79" s="53"/>
      <c r="D79" s="118"/>
      <c r="E79" s="10">
        <f>E78+TIME(1,0,0)</f>
        <v>0.41666666666666669</v>
      </c>
      <c r="F79" s="11" t="s">
        <v>137</v>
      </c>
      <c r="G79" s="18"/>
    </row>
    <row r="80" spans="1:10" x14ac:dyDescent="0.2">
      <c r="A80" s="17"/>
      <c r="B80" s="104"/>
      <c r="C80" s="53"/>
      <c r="D80" s="118"/>
      <c r="E80" s="10"/>
      <c r="F80" s="11" t="s">
        <v>136</v>
      </c>
      <c r="G80" s="165"/>
    </row>
    <row r="81" spans="1:8" x14ac:dyDescent="0.2">
      <c r="A81" s="17"/>
      <c r="B81" s="104"/>
      <c r="C81" s="62"/>
      <c r="D81" s="118"/>
      <c r="E81" s="10"/>
      <c r="F81" s="11" t="s">
        <v>175</v>
      </c>
      <c r="G81" s="167" t="s">
        <v>175</v>
      </c>
      <c r="H81" t="s">
        <v>65</v>
      </c>
    </row>
    <row r="82" spans="1:8" x14ac:dyDescent="0.2">
      <c r="A82" s="17"/>
      <c r="B82" s="104"/>
      <c r="C82" s="62"/>
      <c r="D82" s="118"/>
      <c r="E82" s="10">
        <f>E79+TIME(1,0,0)</f>
        <v>0.45833333333333337</v>
      </c>
      <c r="F82" s="11" t="s">
        <v>138</v>
      </c>
      <c r="G82" s="167"/>
    </row>
    <row r="83" spans="1:8" ht="15" customHeight="1" x14ac:dyDescent="0.2">
      <c r="A83" s="17"/>
      <c r="B83" s="104"/>
      <c r="C83" s="62"/>
      <c r="D83" s="118"/>
      <c r="E83" s="10">
        <f>E82+TIME(0,30,0)</f>
        <v>0.47916666666666669</v>
      </c>
      <c r="F83" s="11" t="s">
        <v>139</v>
      </c>
      <c r="G83" s="167"/>
    </row>
    <row r="84" spans="1:8" ht="15" customHeight="1" x14ac:dyDescent="0.2">
      <c r="A84" s="17"/>
      <c r="B84" s="104"/>
      <c r="C84" s="62"/>
      <c r="D84" s="118"/>
      <c r="E84" s="10"/>
      <c r="F84" s="11" t="s">
        <v>140</v>
      </c>
      <c r="G84" s="167"/>
    </row>
    <row r="85" spans="1:8" x14ac:dyDescent="0.2">
      <c r="A85" s="17"/>
      <c r="B85" s="104"/>
      <c r="C85" s="62"/>
      <c r="D85" s="118"/>
      <c r="E85" s="10" t="s">
        <v>141</v>
      </c>
      <c r="F85" s="11" t="s">
        <v>142</v>
      </c>
      <c r="G85" s="167"/>
    </row>
    <row r="86" spans="1:8" x14ac:dyDescent="0.2">
      <c r="A86" s="17"/>
      <c r="B86" s="104"/>
      <c r="C86" s="53"/>
      <c r="D86" s="118"/>
      <c r="E86" s="10"/>
      <c r="F86" s="6" t="s">
        <v>143</v>
      </c>
      <c r="G86" s="168"/>
    </row>
    <row r="87" spans="1:8" x14ac:dyDescent="0.2">
      <c r="A87" s="17"/>
      <c r="B87" s="104"/>
      <c r="C87" s="53"/>
      <c r="D87" s="118"/>
      <c r="E87" s="10"/>
      <c r="G87" s="165" t="s">
        <v>7</v>
      </c>
      <c r="H87" s="171" t="s">
        <v>66</v>
      </c>
    </row>
    <row r="88" spans="1:8" x14ac:dyDescent="0.2">
      <c r="A88" s="17"/>
      <c r="B88" s="104"/>
      <c r="C88" s="62"/>
      <c r="D88" s="118"/>
      <c r="E88" s="10"/>
      <c r="F88" s="6" t="s">
        <v>178</v>
      </c>
      <c r="G88" s="167" t="s">
        <v>179</v>
      </c>
      <c r="H88" s="171" t="s">
        <v>65</v>
      </c>
    </row>
    <row r="89" spans="1:8" x14ac:dyDescent="0.2">
      <c r="A89" s="17"/>
      <c r="B89" s="104"/>
      <c r="C89" s="62"/>
      <c r="D89" s="118"/>
      <c r="E89" s="10"/>
      <c r="F89" s="6" t="s">
        <v>180</v>
      </c>
      <c r="G89" s="167" t="s">
        <v>181</v>
      </c>
      <c r="H89" s="171" t="s">
        <v>65</v>
      </c>
    </row>
    <row r="90" spans="1:8" x14ac:dyDescent="0.2">
      <c r="A90" s="17"/>
      <c r="B90" s="104"/>
      <c r="C90" s="62"/>
      <c r="D90" s="118"/>
      <c r="E90" s="10"/>
      <c r="F90" s="6" t="s">
        <v>182</v>
      </c>
      <c r="G90" s="167" t="s">
        <v>183</v>
      </c>
      <c r="H90" s="171" t="s">
        <v>65</v>
      </c>
    </row>
    <row r="91" spans="1:8" x14ac:dyDescent="0.2">
      <c r="A91" s="17"/>
      <c r="B91" s="104"/>
      <c r="C91" s="53"/>
      <c r="D91" s="118"/>
      <c r="E91" s="10"/>
      <c r="F91" s="49" t="s">
        <v>11</v>
      </c>
      <c r="G91" s="160"/>
    </row>
    <row r="92" spans="1:8" ht="16" thickBot="1" x14ac:dyDescent="0.25">
      <c r="A92" s="19">
        <f>A79+200</f>
        <v>1952</v>
      </c>
      <c r="B92" s="105"/>
      <c r="C92" s="53"/>
      <c r="D92" s="118"/>
      <c r="E92" s="20"/>
      <c r="F92" s="11" t="s">
        <v>12</v>
      </c>
      <c r="G92" s="22"/>
    </row>
    <row r="93" spans="1:8" x14ac:dyDescent="0.2">
      <c r="A93" s="30">
        <f>A92</f>
        <v>1952</v>
      </c>
      <c r="B93" s="106">
        <f>A106-A93</f>
        <v>470</v>
      </c>
      <c r="C93" s="55"/>
      <c r="D93" s="117">
        <v>42989</v>
      </c>
      <c r="E93" s="31">
        <v>0.375</v>
      </c>
      <c r="F93" s="32" t="s">
        <v>144</v>
      </c>
      <c r="G93" s="124"/>
    </row>
    <row r="94" spans="1:8" x14ac:dyDescent="0.2">
      <c r="A94" s="33">
        <f>A93+70</f>
        <v>2022</v>
      </c>
      <c r="B94" s="107"/>
      <c r="C94" s="53" t="s">
        <v>111</v>
      </c>
      <c r="D94" s="118"/>
      <c r="E94" s="28">
        <f>E93+TIME(1,0,0)</f>
        <v>0.41666666666666669</v>
      </c>
      <c r="F94" s="29" t="s">
        <v>149</v>
      </c>
      <c r="G94" s="116"/>
    </row>
    <row r="95" spans="1:8" x14ac:dyDescent="0.2">
      <c r="A95" s="33"/>
      <c r="B95" s="107"/>
      <c r="C95" s="53"/>
      <c r="D95" s="118"/>
      <c r="E95" s="28"/>
      <c r="F95" s="29" t="s">
        <v>148</v>
      </c>
      <c r="G95" s="68" t="s">
        <v>146</v>
      </c>
      <c r="H95" t="s">
        <v>65</v>
      </c>
    </row>
    <row r="96" spans="1:8" x14ac:dyDescent="0.2">
      <c r="A96" s="33">
        <f>A94</f>
        <v>2022</v>
      </c>
      <c r="B96" s="107"/>
      <c r="C96" s="53"/>
      <c r="D96" s="118"/>
      <c r="E96" s="28">
        <f>E94+TIME(1,0,0)</f>
        <v>0.45833333333333337</v>
      </c>
      <c r="F96" s="29" t="s">
        <v>150</v>
      </c>
      <c r="G96" s="169"/>
    </row>
    <row r="97" spans="1:8" x14ac:dyDescent="0.2">
      <c r="A97" s="33"/>
      <c r="B97" s="107"/>
      <c r="C97" s="62"/>
      <c r="D97" s="118"/>
      <c r="E97" s="28"/>
      <c r="F97" s="29" t="s">
        <v>176</v>
      </c>
      <c r="G97" s="170" t="s">
        <v>177</v>
      </c>
      <c r="H97" t="s">
        <v>65</v>
      </c>
    </row>
    <row r="98" spans="1:8" x14ac:dyDescent="0.2">
      <c r="A98" s="33">
        <f>A94+250</f>
        <v>2272</v>
      </c>
      <c r="B98" s="107"/>
      <c r="C98" s="53"/>
      <c r="D98" s="118"/>
      <c r="E98" s="28">
        <f>E96+TIME(3,0,0)</f>
        <v>0.58333333333333337</v>
      </c>
      <c r="F98" s="29" t="s">
        <v>151</v>
      </c>
      <c r="G98" s="168"/>
    </row>
    <row r="99" spans="1:8" x14ac:dyDescent="0.2">
      <c r="A99" s="33"/>
      <c r="B99" s="107"/>
      <c r="C99" s="53"/>
      <c r="D99" s="118"/>
      <c r="E99" s="28"/>
      <c r="F99" s="29" t="s">
        <v>152</v>
      </c>
      <c r="G99" s="34"/>
    </row>
    <row r="100" spans="1:8" x14ac:dyDescent="0.2">
      <c r="A100" s="33"/>
      <c r="B100" s="107"/>
      <c r="C100" s="62"/>
      <c r="D100" s="118"/>
      <c r="E100" s="28"/>
      <c r="F100" s="29" t="s">
        <v>162</v>
      </c>
      <c r="G100" s="68" t="s">
        <v>162</v>
      </c>
      <c r="H100" t="s">
        <v>164</v>
      </c>
    </row>
    <row r="101" spans="1:8" x14ac:dyDescent="0.2">
      <c r="A101" s="33">
        <f>A98</f>
        <v>2272</v>
      </c>
      <c r="B101" s="107"/>
      <c r="C101" s="53"/>
      <c r="D101" s="118"/>
      <c r="E101" s="28">
        <f>E98+TIME(2,0,0)</f>
        <v>0.66666666666666674</v>
      </c>
      <c r="F101" s="29" t="s">
        <v>153</v>
      </c>
      <c r="G101" s="127"/>
    </row>
    <row r="102" spans="1:8" x14ac:dyDescent="0.2">
      <c r="A102" s="33">
        <f>A101+50</f>
        <v>2322</v>
      </c>
      <c r="B102" s="107"/>
      <c r="C102" s="53"/>
      <c r="D102" s="118"/>
      <c r="E102" s="28">
        <f>E101 + TIME(0,45,0)</f>
        <v>0.69791666666666674</v>
      </c>
      <c r="F102" s="6" t="s">
        <v>154</v>
      </c>
      <c r="G102" s="126"/>
      <c r="H102" s="47"/>
    </row>
    <row r="103" spans="1:8" x14ac:dyDescent="0.2">
      <c r="A103" s="33"/>
      <c r="B103" s="107"/>
      <c r="C103" s="62"/>
      <c r="D103" s="118"/>
      <c r="E103" s="28">
        <f>E102+TIME(1,0,0)</f>
        <v>0.73958333333333337</v>
      </c>
      <c r="F103" s="6" t="s">
        <v>155</v>
      </c>
      <c r="G103" s="67"/>
      <c r="H103" s="47"/>
    </row>
    <row r="104" spans="1:8" x14ac:dyDescent="0.2">
      <c r="A104" s="33">
        <f>A102</f>
        <v>2322</v>
      </c>
      <c r="B104" s="107"/>
      <c r="C104" s="62"/>
      <c r="D104" s="118"/>
      <c r="E104" s="28"/>
      <c r="F104" s="6" t="s">
        <v>156</v>
      </c>
      <c r="G104" s="67"/>
      <c r="H104" s="47"/>
    </row>
    <row r="105" spans="1:8" x14ac:dyDescent="0.2">
      <c r="A105" s="33">
        <f>A104+100</f>
        <v>2422</v>
      </c>
      <c r="B105" s="107"/>
      <c r="C105" s="62"/>
      <c r="D105" s="118"/>
      <c r="E105" s="28"/>
      <c r="F105" s="6" t="s">
        <v>157</v>
      </c>
      <c r="G105" s="67"/>
      <c r="H105" s="47"/>
    </row>
    <row r="106" spans="1:8" ht="16" thickBot="1" x14ac:dyDescent="0.25">
      <c r="A106" s="33">
        <f>A105</f>
        <v>2422</v>
      </c>
      <c r="B106" s="112"/>
      <c r="C106" s="53"/>
      <c r="D106" s="118"/>
      <c r="E106" s="28">
        <v>0.79166666666666663</v>
      </c>
      <c r="F106" s="61" t="s">
        <v>145</v>
      </c>
      <c r="G106" s="166" t="s">
        <v>158</v>
      </c>
    </row>
    <row r="107" spans="1:8" x14ac:dyDescent="0.2">
      <c r="A107" s="13">
        <f>A106</f>
        <v>2422</v>
      </c>
      <c r="B107" s="103">
        <f>A112-A107</f>
        <v>200</v>
      </c>
      <c r="C107" s="57" t="s">
        <v>38</v>
      </c>
      <c r="D107" s="123">
        <v>42990</v>
      </c>
      <c r="E107" s="14">
        <v>0.375</v>
      </c>
      <c r="F107" s="15" t="s">
        <v>159</v>
      </c>
      <c r="G107" s="159"/>
    </row>
    <row r="108" spans="1:8" x14ac:dyDescent="0.2">
      <c r="A108" s="17"/>
      <c r="B108" s="104"/>
      <c r="C108" s="53"/>
      <c r="D108" s="118"/>
      <c r="E108" s="10"/>
      <c r="F108" s="11" t="s">
        <v>160</v>
      </c>
      <c r="G108" s="160" t="s">
        <v>165</v>
      </c>
      <c r="H108" t="s">
        <v>66</v>
      </c>
    </row>
    <row r="109" spans="1:8" x14ac:dyDescent="0.2">
      <c r="A109" s="17"/>
      <c r="B109" s="104"/>
      <c r="C109" s="53"/>
      <c r="D109" s="118"/>
      <c r="E109" s="10"/>
      <c r="F109" s="11" t="s">
        <v>161</v>
      </c>
      <c r="G109" s="63" t="s">
        <v>166</v>
      </c>
      <c r="H109" t="s">
        <v>66</v>
      </c>
    </row>
    <row r="110" spans="1:8" x14ac:dyDescent="0.2">
      <c r="A110" s="17"/>
      <c r="B110" s="104"/>
      <c r="C110" s="53"/>
      <c r="D110" s="118"/>
      <c r="E110" s="10"/>
      <c r="F110" s="11"/>
      <c r="G110" s="165"/>
    </row>
    <row r="111" spans="1:8" x14ac:dyDescent="0.2">
      <c r="A111" s="17"/>
      <c r="B111" s="104"/>
      <c r="C111" s="53"/>
      <c r="D111" s="118"/>
      <c r="E111" s="10"/>
      <c r="F111" s="11" t="s">
        <v>163</v>
      </c>
      <c r="G111" s="160"/>
    </row>
    <row r="112" spans="1:8" ht="16" thickBot="1" x14ac:dyDescent="0.25">
      <c r="A112" s="17">
        <f>A107+200</f>
        <v>2622</v>
      </c>
      <c r="B112" s="105"/>
      <c r="C112" s="53"/>
      <c r="D112" s="118"/>
      <c r="E112" s="10"/>
      <c r="F112" s="49"/>
      <c r="G112" s="50"/>
    </row>
    <row r="113" spans="1:8" x14ac:dyDescent="0.2">
      <c r="A113" s="30">
        <f>A112</f>
        <v>2622</v>
      </c>
      <c r="B113" s="106">
        <f>A120-A113</f>
        <v>300</v>
      </c>
      <c r="C113" s="55" t="s">
        <v>38</v>
      </c>
      <c r="D113" s="117">
        <v>42991</v>
      </c>
      <c r="E113" s="31">
        <v>0.375</v>
      </c>
      <c r="F113" s="32" t="s">
        <v>167</v>
      </c>
      <c r="G113" s="113"/>
    </row>
    <row r="114" spans="1:8" x14ac:dyDescent="0.2">
      <c r="A114" s="33"/>
      <c r="B114" s="107"/>
      <c r="C114" s="53"/>
      <c r="D114" s="118"/>
      <c r="E114" s="28"/>
      <c r="F114" s="29"/>
      <c r="G114" s="114"/>
    </row>
    <row r="115" spans="1:8" x14ac:dyDescent="0.2">
      <c r="A115" s="33"/>
      <c r="B115" s="107"/>
      <c r="C115" s="53"/>
      <c r="D115" s="118"/>
      <c r="E115" s="28"/>
      <c r="F115" s="29" t="s">
        <v>168</v>
      </c>
      <c r="G115" s="52"/>
    </row>
    <row r="116" spans="1:8" x14ac:dyDescent="0.2">
      <c r="A116" s="33"/>
      <c r="B116" s="107"/>
      <c r="C116" s="53"/>
      <c r="D116" s="118"/>
      <c r="E116" s="28"/>
      <c r="F116" s="29" t="s">
        <v>169</v>
      </c>
      <c r="G116" s="115"/>
    </row>
    <row r="117" spans="1:8" x14ac:dyDescent="0.2">
      <c r="A117" s="33"/>
      <c r="B117" s="107"/>
      <c r="C117" s="53"/>
      <c r="D117" s="118"/>
      <c r="E117" s="28"/>
      <c r="F117" s="29"/>
      <c r="G117" s="116"/>
    </row>
    <row r="118" spans="1:8" x14ac:dyDescent="0.2">
      <c r="A118" s="33"/>
      <c r="B118" s="107"/>
      <c r="C118" s="53"/>
      <c r="D118" s="118"/>
      <c r="E118" s="28"/>
      <c r="F118" s="29" t="s">
        <v>171</v>
      </c>
      <c r="G118" s="52"/>
    </row>
    <row r="119" spans="1:8" x14ac:dyDescent="0.2">
      <c r="A119" s="39"/>
      <c r="B119" s="107"/>
      <c r="C119" s="62"/>
      <c r="D119" s="118"/>
      <c r="E119" s="40"/>
      <c r="F119" s="41" t="s">
        <v>172</v>
      </c>
      <c r="G119" s="68" t="s">
        <v>173</v>
      </c>
      <c r="H119" t="s">
        <v>147</v>
      </c>
    </row>
    <row r="120" spans="1:8" ht="16" thickBot="1" x14ac:dyDescent="0.25">
      <c r="A120" s="35">
        <f>A113+300</f>
        <v>2922</v>
      </c>
      <c r="B120" s="108"/>
      <c r="C120" s="54"/>
      <c r="D120" s="119"/>
      <c r="E120" s="36"/>
      <c r="F120" s="37"/>
      <c r="G120" s="38"/>
    </row>
    <row r="121" spans="1:8" x14ac:dyDescent="0.2">
      <c r="A121" s="17">
        <f>A120</f>
        <v>2922</v>
      </c>
      <c r="B121" s="109">
        <f>A128-A121</f>
        <v>300</v>
      </c>
      <c r="C121" s="57" t="s">
        <v>39</v>
      </c>
      <c r="D121" s="123">
        <v>42992</v>
      </c>
      <c r="E121" s="10">
        <v>0.375</v>
      </c>
      <c r="F121" s="11" t="s">
        <v>170</v>
      </c>
      <c r="G121" s="122"/>
    </row>
    <row r="122" spans="1:8" x14ac:dyDescent="0.2">
      <c r="A122" s="17"/>
      <c r="B122" s="104"/>
      <c r="C122" s="53"/>
      <c r="D122" s="118"/>
      <c r="E122" s="10"/>
      <c r="F122" s="11"/>
      <c r="G122" s="121"/>
    </row>
    <row r="123" spans="1:8" x14ac:dyDescent="0.2">
      <c r="A123" s="17"/>
      <c r="B123" s="104"/>
      <c r="C123" s="53"/>
      <c r="D123" s="118"/>
      <c r="E123" s="10"/>
      <c r="F123" s="11"/>
      <c r="G123" s="51"/>
    </row>
    <row r="124" spans="1:8" x14ac:dyDescent="0.2">
      <c r="A124" s="17"/>
      <c r="B124" s="104"/>
      <c r="C124" s="53"/>
      <c r="D124" s="118"/>
      <c r="E124" s="10"/>
      <c r="F124" s="11"/>
      <c r="G124" s="122"/>
    </row>
    <row r="125" spans="1:8" x14ac:dyDescent="0.2">
      <c r="A125" s="17"/>
      <c r="B125" s="104"/>
      <c r="C125" s="53"/>
      <c r="D125" s="118"/>
      <c r="E125" s="10"/>
      <c r="F125" s="11"/>
      <c r="G125" s="121"/>
    </row>
    <row r="126" spans="1:8" x14ac:dyDescent="0.2">
      <c r="A126" s="17"/>
      <c r="B126" s="104"/>
      <c r="C126" s="53"/>
      <c r="D126" s="118"/>
      <c r="E126" s="10"/>
      <c r="F126" s="11" t="s">
        <v>189</v>
      </c>
      <c r="G126" s="63" t="s">
        <v>1</v>
      </c>
    </row>
    <row r="127" spans="1:8" x14ac:dyDescent="0.2">
      <c r="A127" s="19"/>
      <c r="B127" s="104"/>
      <c r="C127" s="53"/>
      <c r="D127" s="118"/>
      <c r="E127" s="20"/>
      <c r="F127" s="21" t="s">
        <v>190</v>
      </c>
      <c r="G127" s="125"/>
    </row>
    <row r="128" spans="1:8" ht="16" thickBot="1" x14ac:dyDescent="0.25">
      <c r="A128" s="19">
        <f>A121+300</f>
        <v>3222</v>
      </c>
      <c r="B128" s="110"/>
      <c r="C128" s="54"/>
      <c r="D128" s="119"/>
      <c r="E128" s="20"/>
      <c r="F128" s="21" t="s">
        <v>174</v>
      </c>
      <c r="G128" s="135"/>
    </row>
    <row r="129" spans="1:7" x14ac:dyDescent="0.2">
      <c r="A129" s="30">
        <f>A128</f>
        <v>3222</v>
      </c>
      <c r="B129" s="111"/>
      <c r="C129" s="55" t="s">
        <v>29</v>
      </c>
      <c r="D129" s="117">
        <v>42993</v>
      </c>
      <c r="E129" s="31">
        <v>0.375</v>
      </c>
      <c r="F129" s="32" t="s">
        <v>184</v>
      </c>
      <c r="G129" s="113"/>
    </row>
    <row r="130" spans="1:7" x14ac:dyDescent="0.2">
      <c r="A130" s="33"/>
      <c r="B130" s="107"/>
      <c r="C130" s="53"/>
      <c r="D130" s="118"/>
      <c r="E130" s="28"/>
      <c r="F130" s="29"/>
      <c r="G130" s="114"/>
    </row>
    <row r="131" spans="1:7" x14ac:dyDescent="0.2">
      <c r="A131" s="33"/>
      <c r="B131" s="107"/>
      <c r="C131" s="53"/>
      <c r="D131" s="118"/>
      <c r="E131" s="28"/>
      <c r="F131" s="29"/>
      <c r="G131" s="52" t="s">
        <v>8</v>
      </c>
    </row>
    <row r="132" spans="1:7" x14ac:dyDescent="0.2">
      <c r="A132" s="33"/>
      <c r="B132" s="107"/>
      <c r="C132" s="53"/>
      <c r="D132" s="118"/>
      <c r="E132" s="28"/>
      <c r="F132" s="29"/>
      <c r="G132" s="115"/>
    </row>
    <row r="133" spans="1:7" x14ac:dyDescent="0.2">
      <c r="A133" s="33"/>
      <c r="B133" s="107"/>
      <c r="C133" s="53"/>
      <c r="D133" s="118"/>
      <c r="E133" s="28"/>
      <c r="F133" s="29"/>
      <c r="G133" s="116"/>
    </row>
    <row r="134" spans="1:7" x14ac:dyDescent="0.2">
      <c r="A134" s="33"/>
      <c r="B134" s="107"/>
      <c r="C134" s="53"/>
      <c r="D134" s="118"/>
      <c r="E134" s="28"/>
      <c r="F134" s="29"/>
      <c r="G134" s="43"/>
    </row>
    <row r="135" spans="1:7" ht="16" thickBot="1" x14ac:dyDescent="0.25">
      <c r="A135" s="35"/>
      <c r="B135" s="108"/>
      <c r="C135" s="54"/>
      <c r="D135" s="118"/>
      <c r="E135" s="40"/>
      <c r="F135" s="41"/>
      <c r="G135" s="42"/>
    </row>
    <row r="136" spans="1:7" ht="16" thickBot="1" x14ac:dyDescent="0.25">
      <c r="A136" s="95"/>
      <c r="B136" s="96"/>
      <c r="C136" s="96" t="s">
        <v>29</v>
      </c>
      <c r="D136" s="97"/>
      <c r="E136" s="100"/>
      <c r="F136" s="101" t="s">
        <v>185</v>
      </c>
      <c r="G136" s="102"/>
    </row>
    <row r="137" spans="1:7" ht="16" thickBot="1" x14ac:dyDescent="0.25">
      <c r="A137" s="95"/>
      <c r="B137" s="96"/>
      <c r="C137" s="96"/>
      <c r="D137" s="98">
        <v>42994</v>
      </c>
      <c r="E137" s="100">
        <v>0.43402777777777773</v>
      </c>
      <c r="F137" s="101" t="s">
        <v>40</v>
      </c>
      <c r="G137" s="102"/>
    </row>
    <row r="138" spans="1:7" ht="16" thickBot="1" x14ac:dyDescent="0.25">
      <c r="A138" s="95"/>
      <c r="B138" s="96"/>
      <c r="C138" s="96"/>
      <c r="D138" s="99"/>
      <c r="E138" s="100" t="s">
        <v>41</v>
      </c>
      <c r="F138" s="101" t="s">
        <v>42</v>
      </c>
      <c r="G138" s="102"/>
    </row>
    <row r="140" spans="1:7" x14ac:dyDescent="0.2">
      <c r="B140" s="5" t="s">
        <v>186</v>
      </c>
    </row>
    <row r="141" spans="1:7" x14ac:dyDescent="0.2">
      <c r="B141" s="5" t="s">
        <v>187</v>
      </c>
      <c r="C141" s="172" t="s">
        <v>188</v>
      </c>
    </row>
  </sheetData>
  <mergeCells count="44">
    <mergeCell ref="G55:G56"/>
    <mergeCell ref="G58:G59"/>
    <mergeCell ref="B61:B76"/>
    <mergeCell ref="D61:D76"/>
    <mergeCell ref="G61:G62"/>
    <mergeCell ref="D129:D135"/>
    <mergeCell ref="G129:G130"/>
    <mergeCell ref="G132:G133"/>
    <mergeCell ref="D121:D128"/>
    <mergeCell ref="G121:G122"/>
    <mergeCell ref="G124:G125"/>
    <mergeCell ref="G127:G128"/>
    <mergeCell ref="G49:G50"/>
    <mergeCell ref="G52:G53"/>
    <mergeCell ref="D49:D54"/>
    <mergeCell ref="G77:G78"/>
    <mergeCell ref="G13:G14"/>
    <mergeCell ref="G31:G32"/>
    <mergeCell ref="G34:G35"/>
    <mergeCell ref="D9:D36"/>
    <mergeCell ref="G41:G42"/>
    <mergeCell ref="G45:G46"/>
    <mergeCell ref="D38:D48"/>
    <mergeCell ref="G21:G22"/>
    <mergeCell ref="G28:G29"/>
    <mergeCell ref="D55:D60"/>
    <mergeCell ref="D77:D92"/>
    <mergeCell ref="G93:G94"/>
    <mergeCell ref="D93:D106"/>
    <mergeCell ref="G101:G102"/>
    <mergeCell ref="G113:G114"/>
    <mergeCell ref="G116:G117"/>
    <mergeCell ref="D113:D120"/>
    <mergeCell ref="D107:D112"/>
    <mergeCell ref="B107:B112"/>
    <mergeCell ref="B113:B120"/>
    <mergeCell ref="B121:B128"/>
    <mergeCell ref="B129:B135"/>
    <mergeCell ref="B9:B36"/>
    <mergeCell ref="B38:B48"/>
    <mergeCell ref="B49:B54"/>
    <mergeCell ref="B77:B92"/>
    <mergeCell ref="B93:B106"/>
    <mergeCell ref="B55:B60"/>
  </mergeCells>
  <hyperlinks>
    <hyperlink ref="F91" r:id="rId1"/>
    <hyperlink ref="G131" r:id="rId2"/>
    <hyperlink ref="G4" r:id="rId3"/>
    <hyperlink ref="G2" r:id="rId4"/>
    <hyperlink ref="G15" r:id="rId5"/>
    <hyperlink ref="G33" r:id="rId6"/>
    <hyperlink ref="G10" r:id="rId7"/>
    <hyperlink ref="G11" r:id="rId8"/>
    <hyperlink ref="H19" r:id="rId9"/>
    <hyperlink ref="H12" r:id="rId10"/>
    <hyperlink ref="G30" r:id="rId11" display="Tomar - Monastry"/>
    <hyperlink ref="G27" r:id="rId12" display="Batalha Monastry"/>
    <hyperlink ref="G12" r:id="rId13"/>
    <hyperlink ref="G18" r:id="rId14"/>
    <hyperlink ref="G23" r:id="rId15" display="Alcobaca"/>
    <hyperlink ref="F36" r:id="rId16"/>
    <hyperlink ref="G40" r:id="rId17"/>
    <hyperlink ref="G43" r:id="rId18"/>
    <hyperlink ref="F48" r:id="rId19"/>
    <hyperlink ref="F76" r:id="rId20"/>
    <hyperlink ref="G72" r:id="rId21"/>
    <hyperlink ref="G63" r:id="rId22"/>
    <hyperlink ref="G61" r:id="rId23"/>
    <hyperlink ref="G62" r:id="rId24" display="Possible roads"/>
    <hyperlink ref="G75" r:id="rId25"/>
    <hyperlink ref="G87" r:id="rId26"/>
    <hyperlink ref="F106" r:id="rId27"/>
    <hyperlink ref="G95" r:id="rId28"/>
    <hyperlink ref="G100" r:id="rId29"/>
    <hyperlink ref="G108" r:id="rId30"/>
    <hyperlink ref="G109" r:id="rId31"/>
    <hyperlink ref="G119" r:id="rId32"/>
    <hyperlink ref="G81" r:id="rId33"/>
    <hyperlink ref="G97" r:id="rId34"/>
    <hyperlink ref="G88" r:id="rId35"/>
    <hyperlink ref="G89" r:id="rId36"/>
    <hyperlink ref="G90" r:id="rId37"/>
    <hyperlink ref="C141" r:id="rId38"/>
    <hyperlink ref="F3" r:id="rId39"/>
    <hyperlink ref="G126" r:id="rId40"/>
  </hyperlinks>
  <pageMargins left="0.7" right="0.7" top="0.75" bottom="0.75" header="0.3" footer="0.3"/>
  <pageSetup paperSize="9" orientation="portrait" horizontalDpi="1200" verticalDpi="1200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Oliveira</dc:creator>
  <cp:lastModifiedBy>Microsoft Office User</cp:lastModifiedBy>
  <dcterms:created xsi:type="dcterms:W3CDTF">2017-05-25T18:38:44Z</dcterms:created>
  <dcterms:modified xsi:type="dcterms:W3CDTF">2017-08-27T21:29:57Z</dcterms:modified>
</cp:coreProperties>
</file>